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8ea3fed74f2f87cc/Alpha/TZL Community and Education Initiative/ELMP/2026-2027/ELMP Contact^J Attendance^J Reward Tracking Sheet/"/>
    </mc:Choice>
  </mc:AlternateContent>
  <xr:revisionPtr revIDLastSave="1" documentId="8_{CA6F3E40-6CE2-42A0-956D-2FB0A2B4E647}" xr6:coauthVersionLast="47" xr6:coauthVersionMax="47" xr10:uidLastSave="{A2B82608-3C5A-41B2-A3DB-AF091DD99E09}"/>
  <bookViews>
    <workbookView xWindow="-108" yWindow="-108" windowWidth="23256" windowHeight="12456" activeTab="1" xr2:uid="{00000000-000D-0000-FFFF-FFFF00000000}"/>
  </bookViews>
  <sheets>
    <sheet name="2026-2027 Class Tracker" sheetId="1" r:id="rId1"/>
    <sheet name="2026-2027 Reward Tracker" sheetId="2" r:id="rId2"/>
    <sheet name="2026-2027 Badge Tracker" sheetId="6" r:id="rId3"/>
    <sheet name="Tracker Guide" sheetId="3" r:id="rId4"/>
    <sheet name="2025-2026 Attendance Archive" sheetId="4" r:id="rId5"/>
    <sheet name="2025-2026 Reward Archive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48" i="6" l="1"/>
  <c r="AD48" i="6"/>
  <c r="AC48" i="6"/>
  <c r="AB48" i="6"/>
  <c r="AF48" i="6" s="1"/>
  <c r="AA48" i="6"/>
  <c r="B48" i="6"/>
  <c r="A48" i="6"/>
  <c r="AE47" i="6"/>
  <c r="AD47" i="6"/>
  <c r="AC47" i="6"/>
  <c r="AB47" i="6"/>
  <c r="AF47" i="6" s="1"/>
  <c r="AA47" i="6"/>
  <c r="B47" i="6"/>
  <c r="A47" i="6"/>
  <c r="AE46" i="6"/>
  <c r="AD46" i="6"/>
  <c r="AC46" i="6"/>
  <c r="AB46" i="6"/>
  <c r="AF46" i="6" s="1"/>
  <c r="AA46" i="6"/>
  <c r="B46" i="6"/>
  <c r="A46" i="6"/>
  <c r="AE45" i="6"/>
  <c r="AD45" i="6"/>
  <c r="AC45" i="6"/>
  <c r="AB45" i="6"/>
  <c r="AF45" i="6" s="1"/>
  <c r="AA45" i="6"/>
  <c r="B45" i="6"/>
  <c r="A45" i="6"/>
  <c r="AE44" i="6"/>
  <c r="AD44" i="6"/>
  <c r="AC44" i="6"/>
  <c r="AB44" i="6"/>
  <c r="AF44" i="6" s="1"/>
  <c r="AA44" i="6"/>
  <c r="B44" i="6"/>
  <c r="A44" i="6"/>
  <c r="AF43" i="6"/>
  <c r="AE43" i="6"/>
  <c r="AD43" i="6"/>
  <c r="AC43" i="6"/>
  <c r="AB43" i="6"/>
  <c r="AA43" i="6"/>
  <c r="B43" i="6"/>
  <c r="A43" i="6"/>
  <c r="AF42" i="6"/>
  <c r="AE42" i="6"/>
  <c r="AD42" i="6"/>
  <c r="AC42" i="6"/>
  <c r="AB42" i="6"/>
  <c r="AA42" i="6"/>
  <c r="B42" i="6"/>
  <c r="A42" i="6"/>
  <c r="AF41" i="6"/>
  <c r="AE41" i="6"/>
  <c r="AD41" i="6"/>
  <c r="AC41" i="6"/>
  <c r="AB41" i="6"/>
  <c r="AA41" i="6"/>
  <c r="B41" i="6"/>
  <c r="A41" i="6"/>
  <c r="AE40" i="6"/>
  <c r="AD40" i="6"/>
  <c r="AC40" i="6"/>
  <c r="AB40" i="6"/>
  <c r="AF40" i="6" s="1"/>
  <c r="AA40" i="6"/>
  <c r="B40" i="6"/>
  <c r="A40" i="6"/>
  <c r="AE39" i="6"/>
  <c r="AD39" i="6"/>
  <c r="AC39" i="6"/>
  <c r="AB39" i="6"/>
  <c r="AF39" i="6" s="1"/>
  <c r="AA39" i="6"/>
  <c r="B39" i="6"/>
  <c r="A39" i="6"/>
  <c r="AE38" i="6"/>
  <c r="AD38" i="6"/>
  <c r="AC38" i="6"/>
  <c r="AB38" i="6"/>
  <c r="AF38" i="6" s="1"/>
  <c r="AA38" i="6"/>
  <c r="B38" i="6"/>
  <c r="A38" i="6"/>
  <c r="AE37" i="6"/>
  <c r="AD37" i="6"/>
  <c r="AC37" i="6"/>
  <c r="AB37" i="6"/>
  <c r="AF37" i="6" s="1"/>
  <c r="AA37" i="6"/>
  <c r="B37" i="6"/>
  <c r="A37" i="6"/>
  <c r="AE36" i="6"/>
  <c r="AD36" i="6"/>
  <c r="AC36" i="6"/>
  <c r="AB36" i="6"/>
  <c r="AF36" i="6" s="1"/>
  <c r="AA36" i="6"/>
  <c r="B36" i="6"/>
  <c r="A36" i="6"/>
  <c r="AF35" i="6"/>
  <c r="AE35" i="6"/>
  <c r="AD35" i="6"/>
  <c r="AC35" i="6"/>
  <c r="AB35" i="6"/>
  <c r="AA35" i="6"/>
  <c r="B35" i="6"/>
  <c r="A35" i="6"/>
  <c r="AF34" i="6"/>
  <c r="AE34" i="6"/>
  <c r="AD34" i="6"/>
  <c r="AC34" i="6"/>
  <c r="AB34" i="6"/>
  <c r="AA34" i="6"/>
  <c r="B34" i="6"/>
  <c r="A34" i="6"/>
  <c r="AF33" i="6"/>
  <c r="AE33" i="6"/>
  <c r="AD33" i="6"/>
  <c r="AC33" i="6"/>
  <c r="AB33" i="6"/>
  <c r="AA33" i="6"/>
  <c r="B33" i="6"/>
  <c r="A33" i="6"/>
  <c r="AE32" i="6"/>
  <c r="AD32" i="6"/>
  <c r="AC32" i="6"/>
  <c r="AB32" i="6"/>
  <c r="AF32" i="6" s="1"/>
  <c r="AA32" i="6"/>
  <c r="B32" i="6"/>
  <c r="A32" i="6"/>
  <c r="AE31" i="6"/>
  <c r="AD31" i="6"/>
  <c r="AC31" i="6"/>
  <c r="AB31" i="6"/>
  <c r="AF31" i="6" s="1"/>
  <c r="AA31" i="6"/>
  <c r="B31" i="6"/>
  <c r="A31" i="6"/>
  <c r="AE30" i="6"/>
  <c r="AD30" i="6"/>
  <c r="AC30" i="6"/>
  <c r="AB30" i="6"/>
  <c r="AF30" i="6" s="1"/>
  <c r="AA30" i="6"/>
  <c r="B30" i="6"/>
  <c r="A30" i="6"/>
  <c r="AE29" i="6"/>
  <c r="AD29" i="6"/>
  <c r="AC29" i="6"/>
  <c r="AB29" i="6"/>
  <c r="AF29" i="6" s="1"/>
  <c r="AA29" i="6"/>
  <c r="B29" i="6"/>
  <c r="A29" i="6"/>
  <c r="AE28" i="6"/>
  <c r="AD28" i="6"/>
  <c r="AC28" i="6"/>
  <c r="AB28" i="6"/>
  <c r="AF28" i="6" s="1"/>
  <c r="AA28" i="6"/>
  <c r="B28" i="6"/>
  <c r="A28" i="6"/>
  <c r="AF27" i="6"/>
  <c r="AE27" i="6"/>
  <c r="AD27" i="6"/>
  <c r="AC27" i="6"/>
  <c r="AB27" i="6"/>
  <c r="AA27" i="6"/>
  <c r="B27" i="6"/>
  <c r="A27" i="6"/>
  <c r="AF26" i="6"/>
  <c r="AE26" i="6"/>
  <c r="AD26" i="6"/>
  <c r="AC26" i="6"/>
  <c r="AB26" i="6"/>
  <c r="AA26" i="6"/>
  <c r="B26" i="6"/>
  <c r="A26" i="6"/>
  <c r="AF25" i="6"/>
  <c r="AE25" i="6"/>
  <c r="AD25" i="6"/>
  <c r="AC25" i="6"/>
  <c r="AB25" i="6"/>
  <c r="AA25" i="6"/>
  <c r="B25" i="6"/>
  <c r="A25" i="6"/>
  <c r="AE24" i="6"/>
  <c r="AD24" i="6"/>
  <c r="AC24" i="6"/>
  <c r="AB24" i="6"/>
  <c r="AF24" i="6" s="1"/>
  <c r="AA24" i="6"/>
  <c r="B24" i="6"/>
  <c r="A24" i="6"/>
  <c r="AE23" i="6"/>
  <c r="AD23" i="6"/>
  <c r="AC23" i="6"/>
  <c r="AB23" i="6"/>
  <c r="AF23" i="6" s="1"/>
  <c r="AA23" i="6"/>
  <c r="B23" i="6"/>
  <c r="A23" i="6"/>
  <c r="AE22" i="6"/>
  <c r="AD22" i="6"/>
  <c r="AC22" i="6"/>
  <c r="AB22" i="6"/>
  <c r="AF22" i="6" s="1"/>
  <c r="AA22" i="6"/>
  <c r="B22" i="6"/>
  <c r="A22" i="6"/>
  <c r="AE21" i="6"/>
  <c r="AD21" i="6"/>
  <c r="AC21" i="6"/>
  <c r="AB21" i="6"/>
  <c r="AF21" i="6" s="1"/>
  <c r="AA21" i="6"/>
  <c r="B21" i="6"/>
  <c r="A21" i="6"/>
  <c r="AE20" i="6"/>
  <c r="AD20" i="6"/>
  <c r="AC20" i="6"/>
  <c r="AB20" i="6"/>
  <c r="AF20" i="6" s="1"/>
  <c r="AA20" i="6"/>
  <c r="B20" i="6"/>
  <c r="A20" i="6"/>
  <c r="AF19" i="6"/>
  <c r="AE19" i="6"/>
  <c r="AD19" i="6"/>
  <c r="AC19" i="6"/>
  <c r="AB19" i="6"/>
  <c r="AA19" i="6"/>
  <c r="B19" i="6"/>
  <c r="A19" i="6"/>
  <c r="AF18" i="6"/>
  <c r="AE18" i="6"/>
  <c r="AD18" i="6"/>
  <c r="AC18" i="6"/>
  <c r="AB18" i="6"/>
  <c r="AA18" i="6"/>
  <c r="B18" i="6"/>
  <c r="A18" i="6"/>
  <c r="AF17" i="6"/>
  <c r="AE17" i="6"/>
  <c r="AD17" i="6"/>
  <c r="AC17" i="6"/>
  <c r="AB17" i="6"/>
  <c r="AA17" i="6"/>
  <c r="B17" i="6"/>
  <c r="A17" i="6"/>
  <c r="AE16" i="6"/>
  <c r="AD16" i="6"/>
  <c r="AC16" i="6"/>
  <c r="AB16" i="6"/>
  <c r="AF16" i="6" s="1"/>
  <c r="AA16" i="6"/>
  <c r="B16" i="6"/>
  <c r="A16" i="6"/>
  <c r="AE15" i="6"/>
  <c r="AD15" i="6"/>
  <c r="AC15" i="6"/>
  <c r="AB15" i="6"/>
  <c r="AF15" i="6" s="1"/>
  <c r="AA15" i="6"/>
  <c r="B15" i="6"/>
  <c r="A15" i="6"/>
  <c r="AE14" i="6"/>
  <c r="AD14" i="6"/>
  <c r="AC14" i="6"/>
  <c r="AB14" i="6"/>
  <c r="AF14" i="6" s="1"/>
  <c r="AA14" i="6"/>
  <c r="B14" i="6"/>
  <c r="A14" i="6"/>
  <c r="AG13" i="6"/>
  <c r="AH13" i="6" s="1"/>
  <c r="AE13" i="6"/>
  <c r="AD13" i="6"/>
  <c r="AC13" i="6"/>
  <c r="AB13" i="6"/>
  <c r="AF13" i="6" s="1"/>
  <c r="AA13" i="6"/>
  <c r="B13" i="6"/>
  <c r="A13" i="6"/>
  <c r="AE12" i="6"/>
  <c r="AD12" i="6"/>
  <c r="AC12" i="6"/>
  <c r="AB12" i="6"/>
  <c r="AF12" i="6" s="1"/>
  <c r="AA12" i="6"/>
  <c r="K5" i="6" s="1"/>
  <c r="B12" i="6"/>
  <c r="A12" i="6"/>
  <c r="AF11" i="6"/>
  <c r="AE11" i="6"/>
  <c r="AD11" i="6"/>
  <c r="AC11" i="6"/>
  <c r="AB11" i="6"/>
  <c r="P5" i="6" s="1"/>
  <c r="AA11" i="6"/>
  <c r="B11" i="6"/>
  <c r="A11" i="6"/>
  <c r="AF10" i="6"/>
  <c r="AE10" i="6"/>
  <c r="AD10" i="6"/>
  <c r="AC10" i="6"/>
  <c r="AB10" i="6"/>
  <c r="AA10" i="6"/>
  <c r="B10" i="6"/>
  <c r="A10" i="6"/>
  <c r="AF9" i="6"/>
  <c r="AE9" i="6"/>
  <c r="AD9" i="6"/>
  <c r="AC9" i="6"/>
  <c r="U5" i="6" s="1"/>
  <c r="AB9" i="6"/>
  <c r="AA9" i="6"/>
  <c r="B9" i="6"/>
  <c r="A9" i="6"/>
  <c r="A5" i="6" s="1"/>
  <c r="W50" i="2"/>
  <c r="V50" i="2"/>
  <c r="U50" i="2"/>
  <c r="T50" i="2"/>
  <c r="S50" i="2"/>
  <c r="R50" i="2"/>
  <c r="Q50" i="2"/>
  <c r="P50" i="2"/>
  <c r="O50" i="2"/>
  <c r="N50" i="2"/>
  <c r="M50" i="2"/>
  <c r="L50" i="2"/>
  <c r="K50" i="2"/>
  <c r="J50" i="2"/>
  <c r="I50" i="2"/>
  <c r="H50" i="2"/>
  <c r="G50" i="2"/>
  <c r="F50" i="2"/>
  <c r="E50" i="2"/>
  <c r="D50" i="2"/>
  <c r="C50" i="2"/>
  <c r="AA48" i="2"/>
  <c r="Z48" i="2"/>
  <c r="X48" i="2"/>
  <c r="Y48" i="2" s="1"/>
  <c r="AB48" i="2" s="1"/>
  <c r="AG48" i="6" s="1"/>
  <c r="AH48" i="6" s="1"/>
  <c r="Z47" i="2"/>
  <c r="X47" i="2"/>
  <c r="AA47" i="2" s="1"/>
  <c r="X46" i="2"/>
  <c r="AA46" i="2" s="1"/>
  <c r="AB45" i="2"/>
  <c r="AG45" i="6" s="1"/>
  <c r="AH45" i="6" s="1"/>
  <c r="AA45" i="2"/>
  <c r="Z45" i="2"/>
  <c r="Y45" i="2"/>
  <c r="X45" i="2"/>
  <c r="AA44" i="2"/>
  <c r="Y44" i="2"/>
  <c r="AB44" i="2" s="1"/>
  <c r="AG44" i="6" s="1"/>
  <c r="AH44" i="6" s="1"/>
  <c r="X44" i="2"/>
  <c r="Z44" i="2" s="1"/>
  <c r="AB43" i="2"/>
  <c r="AG43" i="6" s="1"/>
  <c r="AH43" i="6" s="1"/>
  <c r="AA43" i="2"/>
  <c r="Z43" i="2"/>
  <c r="Y43" i="2"/>
  <c r="X43" i="2"/>
  <c r="AA42" i="2"/>
  <c r="Z42" i="2"/>
  <c r="X42" i="2"/>
  <c r="Y42" i="2" s="1"/>
  <c r="AB42" i="2" s="1"/>
  <c r="AG42" i="6" s="1"/>
  <c r="AH42" i="6" s="1"/>
  <c r="Z41" i="2"/>
  <c r="X41" i="2"/>
  <c r="AA41" i="2" s="1"/>
  <c r="AB40" i="2"/>
  <c r="AG40" i="6" s="1"/>
  <c r="AH40" i="6" s="1"/>
  <c r="AA40" i="2"/>
  <c r="Z40" i="2"/>
  <c r="Y40" i="2"/>
  <c r="X40" i="2"/>
  <c r="AA39" i="2"/>
  <c r="Z39" i="2"/>
  <c r="Y39" i="2"/>
  <c r="AB39" i="2" s="1"/>
  <c r="AG39" i="6" s="1"/>
  <c r="AH39" i="6" s="1"/>
  <c r="X39" i="2"/>
  <c r="Y38" i="2"/>
  <c r="AB38" i="2" s="1"/>
  <c r="AG38" i="6" s="1"/>
  <c r="AH38" i="6" s="1"/>
  <c r="X38" i="2"/>
  <c r="AA38" i="2" s="1"/>
  <c r="AA37" i="2"/>
  <c r="Z37" i="2"/>
  <c r="X37" i="2"/>
  <c r="Y37" i="2" s="1"/>
  <c r="AB37" i="2" s="1"/>
  <c r="AG37" i="6" s="1"/>
  <c r="AH37" i="6" s="1"/>
  <c r="X36" i="2"/>
  <c r="AA36" i="2" s="1"/>
  <c r="X35" i="2"/>
  <c r="AA35" i="2" s="1"/>
  <c r="AA34" i="2"/>
  <c r="Z34" i="2"/>
  <c r="Y34" i="2"/>
  <c r="AB34" i="2" s="1"/>
  <c r="AG34" i="6" s="1"/>
  <c r="AH34" i="6" s="1"/>
  <c r="X34" i="2"/>
  <c r="X33" i="2"/>
  <c r="AA33" i="2" s="1"/>
  <c r="AB32" i="2"/>
  <c r="AG32" i="6" s="1"/>
  <c r="AH32" i="6" s="1"/>
  <c r="AA32" i="2"/>
  <c r="Z32" i="2"/>
  <c r="Y32" i="2"/>
  <c r="X32" i="2"/>
  <c r="Z31" i="2"/>
  <c r="X31" i="2"/>
  <c r="AA31" i="2" s="1"/>
  <c r="X30" i="2"/>
  <c r="AA30" i="2" s="1"/>
  <c r="AB29" i="2"/>
  <c r="AG29" i="6" s="1"/>
  <c r="AH29" i="6" s="1"/>
  <c r="AA29" i="2"/>
  <c r="Z29" i="2"/>
  <c r="Y29" i="2"/>
  <c r="X29" i="2"/>
  <c r="AA28" i="2"/>
  <c r="Y28" i="2"/>
  <c r="AB28" i="2" s="1"/>
  <c r="AG28" i="6" s="1"/>
  <c r="AH28" i="6" s="1"/>
  <c r="X28" i="2"/>
  <c r="Z28" i="2" s="1"/>
  <c r="AB27" i="2"/>
  <c r="AG27" i="6" s="1"/>
  <c r="AH27" i="6" s="1"/>
  <c r="AA27" i="2"/>
  <c r="Z27" i="2"/>
  <c r="Y27" i="2"/>
  <c r="X27" i="2"/>
  <c r="AA26" i="2"/>
  <c r="Z26" i="2"/>
  <c r="X26" i="2"/>
  <c r="Y26" i="2" s="1"/>
  <c r="AB26" i="2" s="1"/>
  <c r="AG26" i="6" s="1"/>
  <c r="AH26" i="6" s="1"/>
  <c r="Z25" i="2"/>
  <c r="X25" i="2"/>
  <c r="AA25" i="2" s="1"/>
  <c r="AB24" i="2"/>
  <c r="AG24" i="6" s="1"/>
  <c r="AH24" i="6" s="1"/>
  <c r="AA24" i="2"/>
  <c r="Z24" i="2"/>
  <c r="Y24" i="2"/>
  <c r="X24" i="2"/>
  <c r="AA23" i="2"/>
  <c r="Z23" i="2"/>
  <c r="Y23" i="2"/>
  <c r="AB23" i="2" s="1"/>
  <c r="AG23" i="6" s="1"/>
  <c r="AH23" i="6" s="1"/>
  <c r="X23" i="2"/>
  <c r="Y22" i="2"/>
  <c r="AB22" i="2" s="1"/>
  <c r="AG22" i="6" s="1"/>
  <c r="AH22" i="6" s="1"/>
  <c r="X22" i="2"/>
  <c r="AA22" i="2" s="1"/>
  <c r="AA21" i="2"/>
  <c r="Z21" i="2"/>
  <c r="X21" i="2"/>
  <c r="Y21" i="2" s="1"/>
  <c r="AB21" i="2" s="1"/>
  <c r="AG21" i="6" s="1"/>
  <c r="AH21" i="6" s="1"/>
  <c r="X20" i="2"/>
  <c r="Y20" i="2" s="1"/>
  <c r="AB20" i="2" s="1"/>
  <c r="AG20" i="6" s="1"/>
  <c r="AH20" i="6" s="1"/>
  <c r="X19" i="2"/>
  <c r="AA19" i="2" s="1"/>
  <c r="AA18" i="2"/>
  <c r="Z18" i="2"/>
  <c r="Y18" i="2"/>
  <c r="AB18" i="2" s="1"/>
  <c r="AG18" i="6" s="1"/>
  <c r="AH18" i="6" s="1"/>
  <c r="X18" i="2"/>
  <c r="X17" i="2"/>
  <c r="AA17" i="2" s="1"/>
  <c r="AB16" i="2"/>
  <c r="AG16" i="6" s="1"/>
  <c r="AH16" i="6" s="1"/>
  <c r="AA16" i="2"/>
  <c r="Z16" i="2"/>
  <c r="Y16" i="2"/>
  <c r="X16" i="2"/>
  <c r="Z15" i="2"/>
  <c r="X15" i="2"/>
  <c r="AA15" i="2" s="1"/>
  <c r="X14" i="2"/>
  <c r="AA14" i="2" s="1"/>
  <c r="AB13" i="2"/>
  <c r="AA13" i="2"/>
  <c r="Z13" i="2"/>
  <c r="Y13" i="2"/>
  <c r="X13" i="2"/>
  <c r="AA12" i="2"/>
  <c r="Y12" i="2"/>
  <c r="AB12" i="2" s="1"/>
  <c r="AG12" i="6" s="1"/>
  <c r="AH12" i="6" s="1"/>
  <c r="X12" i="2"/>
  <c r="Z12" i="2" s="1"/>
  <c r="AB11" i="2"/>
  <c r="AG11" i="6" s="1"/>
  <c r="AH11" i="6" s="1"/>
  <c r="AA11" i="2"/>
  <c r="Z11" i="2"/>
  <c r="Y11" i="2"/>
  <c r="X11" i="2"/>
  <c r="AA10" i="2"/>
  <c r="Z10" i="2"/>
  <c r="X10" i="2"/>
  <c r="Y10" i="2" s="1"/>
  <c r="AB10" i="2" s="1"/>
  <c r="AG10" i="6" s="1"/>
  <c r="AH10" i="6" s="1"/>
  <c r="Z9" i="2"/>
  <c r="X9" i="2"/>
  <c r="AA9" i="2" s="1"/>
  <c r="K5" i="2"/>
  <c r="F5" i="2"/>
  <c r="A5" i="2"/>
  <c r="AI48" i="1"/>
  <c r="AK48" i="1" s="1"/>
  <c r="AH48" i="1"/>
  <c r="AG48" i="1"/>
  <c r="AI47" i="1"/>
  <c r="AH47" i="1"/>
  <c r="AG47" i="1"/>
  <c r="AK47" i="1" s="1"/>
  <c r="AJ46" i="1"/>
  <c r="AI46" i="1"/>
  <c r="AH46" i="1"/>
  <c r="AK46" i="1" s="1"/>
  <c r="AG46" i="1"/>
  <c r="AI45" i="1"/>
  <c r="AJ45" i="1" s="1"/>
  <c r="AH45" i="1"/>
  <c r="AK45" i="1" s="1"/>
  <c r="AG45" i="1"/>
  <c r="AI44" i="1"/>
  <c r="AH44" i="1"/>
  <c r="AK44" i="1" s="1"/>
  <c r="AG44" i="1"/>
  <c r="AJ44" i="1" s="1"/>
  <c r="AI43" i="1"/>
  <c r="AK43" i="1" s="1"/>
  <c r="AH43" i="1"/>
  <c r="AG43" i="1"/>
  <c r="AJ43" i="1" s="1"/>
  <c r="AI42" i="1"/>
  <c r="AH42" i="1"/>
  <c r="AG42" i="1"/>
  <c r="AK42" i="1" s="1"/>
  <c r="AI41" i="1"/>
  <c r="AH41" i="1"/>
  <c r="AG41" i="1"/>
  <c r="AK41" i="1" s="1"/>
  <c r="AJ40" i="1"/>
  <c r="AI40" i="1"/>
  <c r="AH40" i="1"/>
  <c r="AG40" i="1"/>
  <c r="AK40" i="1" s="1"/>
  <c r="AI39" i="1"/>
  <c r="AH39" i="1"/>
  <c r="AG39" i="1"/>
  <c r="AK39" i="1" s="1"/>
  <c r="AK38" i="1"/>
  <c r="AI38" i="1"/>
  <c r="AH38" i="1"/>
  <c r="AG38" i="1"/>
  <c r="AJ38" i="1" s="1"/>
  <c r="AK37" i="1"/>
  <c r="AI37" i="1"/>
  <c r="AH37" i="1"/>
  <c r="AG37" i="1"/>
  <c r="AJ37" i="1" s="1"/>
  <c r="AI36" i="1"/>
  <c r="AH36" i="1"/>
  <c r="AG36" i="1"/>
  <c r="AK36" i="1" s="1"/>
  <c r="AK35" i="1"/>
  <c r="AJ35" i="1"/>
  <c r="AI35" i="1"/>
  <c r="AH35" i="1"/>
  <c r="AG35" i="1"/>
  <c r="AJ34" i="1"/>
  <c r="AI34" i="1"/>
  <c r="AH34" i="1"/>
  <c r="AK34" i="1" s="1"/>
  <c r="AG34" i="1"/>
  <c r="AK33" i="1"/>
  <c r="AI33" i="1"/>
  <c r="AH33" i="1"/>
  <c r="AG33" i="1"/>
  <c r="AJ33" i="1" s="1"/>
  <c r="AI32" i="1"/>
  <c r="AJ32" i="1" s="1"/>
  <c r="AH32" i="1"/>
  <c r="AG32" i="1"/>
  <c r="AI31" i="1"/>
  <c r="AH31" i="1"/>
  <c r="AG31" i="1"/>
  <c r="AK31" i="1" s="1"/>
  <c r="AJ30" i="1"/>
  <c r="AI30" i="1"/>
  <c r="AH30" i="1"/>
  <c r="AK30" i="1" s="1"/>
  <c r="AG30" i="1"/>
  <c r="AI29" i="1"/>
  <c r="AJ29" i="1" s="1"/>
  <c r="AH29" i="1"/>
  <c r="AK29" i="1" s="1"/>
  <c r="AG29" i="1"/>
  <c r="AJ28" i="1"/>
  <c r="AI28" i="1"/>
  <c r="AH28" i="1"/>
  <c r="AK28" i="1" s="1"/>
  <c r="AG28" i="1"/>
  <c r="AI27" i="1"/>
  <c r="AK27" i="1" s="1"/>
  <c r="AH27" i="1"/>
  <c r="AG27" i="1"/>
  <c r="AJ27" i="1" s="1"/>
  <c r="AI26" i="1"/>
  <c r="AH26" i="1"/>
  <c r="AG26" i="1"/>
  <c r="AK26" i="1" s="1"/>
  <c r="AI25" i="1"/>
  <c r="AH25" i="1"/>
  <c r="AG25" i="1"/>
  <c r="AK25" i="1" s="1"/>
  <c r="AJ24" i="1"/>
  <c r="AI24" i="1"/>
  <c r="AH24" i="1"/>
  <c r="AG24" i="1"/>
  <c r="AK24" i="1" s="1"/>
  <c r="AI23" i="1"/>
  <c r="AH23" i="1"/>
  <c r="AG23" i="1"/>
  <c r="AK23" i="1" s="1"/>
  <c r="AK22" i="1"/>
  <c r="AI22" i="1"/>
  <c r="AH22" i="1"/>
  <c r="AG22" i="1"/>
  <c r="AJ22" i="1" s="1"/>
  <c r="AK21" i="1"/>
  <c r="AI21" i="1"/>
  <c r="AH21" i="1"/>
  <c r="AG21" i="1"/>
  <c r="AJ21" i="1" s="1"/>
  <c r="AI20" i="1"/>
  <c r="AH20" i="1"/>
  <c r="AG20" i="1"/>
  <c r="AK20" i="1" s="1"/>
  <c r="AK19" i="1"/>
  <c r="AJ19" i="1"/>
  <c r="AI19" i="1"/>
  <c r="AH19" i="1"/>
  <c r="AG19" i="1"/>
  <c r="AJ18" i="1"/>
  <c r="AI18" i="1"/>
  <c r="AH18" i="1"/>
  <c r="AK18" i="1" s="1"/>
  <c r="AG18" i="1"/>
  <c r="AK17" i="1"/>
  <c r="AI17" i="1"/>
  <c r="AH17" i="1"/>
  <c r="AG17" i="1"/>
  <c r="AJ17" i="1" s="1"/>
  <c r="AI16" i="1"/>
  <c r="AJ16" i="1" s="1"/>
  <c r="AH16" i="1"/>
  <c r="AG16" i="1"/>
  <c r="AI15" i="1"/>
  <c r="AH15" i="1"/>
  <c r="AG15" i="1"/>
  <c r="AK15" i="1" s="1"/>
  <c r="AJ14" i="1"/>
  <c r="AI14" i="1"/>
  <c r="AH14" i="1"/>
  <c r="AG14" i="1"/>
  <c r="AK14" i="1" s="1"/>
  <c r="AI13" i="1"/>
  <c r="AJ13" i="1" s="1"/>
  <c r="AH13" i="1"/>
  <c r="AK13" i="1" s="1"/>
  <c r="AG13" i="1"/>
  <c r="AJ12" i="1"/>
  <c r="AI12" i="1"/>
  <c r="AH12" i="1"/>
  <c r="AK12" i="1" s="1"/>
  <c r="AG12" i="1"/>
  <c r="AI11" i="1"/>
  <c r="AK11" i="1" s="1"/>
  <c r="AH11" i="1"/>
  <c r="AG11" i="1"/>
  <c r="AJ11" i="1" s="1"/>
  <c r="AI10" i="1"/>
  <c r="AH10" i="1"/>
  <c r="AG10" i="1"/>
  <c r="AK10" i="1" s="1"/>
  <c r="AI9" i="1"/>
  <c r="AH9" i="1"/>
  <c r="AG9" i="1"/>
  <c r="AK9" i="1" s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U5" i="1"/>
  <c r="Q5" i="1"/>
  <c r="M5" i="1"/>
  <c r="E5" i="1"/>
  <c r="A5" i="1"/>
  <c r="Z5" i="6" l="1"/>
  <c r="AK32" i="1"/>
  <c r="Z20" i="2"/>
  <c r="Y33" i="2"/>
  <c r="AB33" i="2" s="1"/>
  <c r="AG33" i="6" s="1"/>
  <c r="AH33" i="6" s="1"/>
  <c r="Z36" i="2"/>
  <c r="AJ48" i="1"/>
  <c r="Y36" i="2"/>
  <c r="AB36" i="2" s="1"/>
  <c r="AG36" i="6" s="1"/>
  <c r="AH36" i="6" s="1"/>
  <c r="Y14" i="2"/>
  <c r="AB14" i="2" s="1"/>
  <c r="AG14" i="6" s="1"/>
  <c r="AH14" i="6" s="1"/>
  <c r="Z17" i="2"/>
  <c r="AA20" i="2"/>
  <c r="Y30" i="2"/>
  <c r="AB30" i="2" s="1"/>
  <c r="AG30" i="6" s="1"/>
  <c r="AH30" i="6" s="1"/>
  <c r="Z33" i="2"/>
  <c r="Y46" i="2"/>
  <c r="AB46" i="2" s="1"/>
  <c r="AG46" i="6" s="1"/>
  <c r="AH46" i="6" s="1"/>
  <c r="Y17" i="2"/>
  <c r="AB17" i="2" s="1"/>
  <c r="AG17" i="6" s="1"/>
  <c r="AH17" i="6" s="1"/>
  <c r="AJ10" i="1"/>
  <c r="AJ26" i="1"/>
  <c r="AJ42" i="1"/>
  <c r="AJ23" i="1"/>
  <c r="AJ39" i="1"/>
  <c r="Z14" i="2"/>
  <c r="Z50" i="2" s="1"/>
  <c r="Z30" i="2"/>
  <c r="Z46" i="2"/>
  <c r="AK16" i="1"/>
  <c r="AG5" i="1" s="1"/>
  <c r="AJ20" i="1"/>
  <c r="AJ36" i="1"/>
  <c r="P5" i="2"/>
  <c r="X50" i="2"/>
  <c r="Z5" i="2"/>
  <c r="Y15" i="2"/>
  <c r="AB15" i="2" s="1"/>
  <c r="AG15" i="6" s="1"/>
  <c r="AH15" i="6" s="1"/>
  <c r="Y31" i="2"/>
  <c r="AB31" i="2" s="1"/>
  <c r="AG31" i="6" s="1"/>
  <c r="AH31" i="6" s="1"/>
  <c r="Y47" i="2"/>
  <c r="AB47" i="2" s="1"/>
  <c r="AG47" i="6" s="1"/>
  <c r="AH47" i="6" s="1"/>
  <c r="Y9" i="2"/>
  <c r="Y25" i="2"/>
  <c r="AB25" i="2" s="1"/>
  <c r="AG25" i="6" s="1"/>
  <c r="AH25" i="6" s="1"/>
  <c r="Y41" i="2"/>
  <c r="AB41" i="2" s="1"/>
  <c r="AG41" i="6" s="1"/>
  <c r="AH41" i="6" s="1"/>
  <c r="AJ15" i="1"/>
  <c r="AJ31" i="1"/>
  <c r="AJ47" i="1"/>
  <c r="Y19" i="2"/>
  <c r="AB19" i="2" s="1"/>
  <c r="AG19" i="6" s="1"/>
  <c r="AH19" i="6" s="1"/>
  <c r="Z22" i="2"/>
  <c r="Y35" i="2"/>
  <c r="AB35" i="2" s="1"/>
  <c r="AG35" i="6" s="1"/>
  <c r="AH35" i="6" s="1"/>
  <c r="Z38" i="2"/>
  <c r="Z19" i="2"/>
  <c r="Z35" i="2"/>
  <c r="AJ9" i="1"/>
  <c r="AJ25" i="1"/>
  <c r="AJ41" i="1"/>
  <c r="AC5" i="1" l="1"/>
  <c r="Y5" i="1"/>
  <c r="AB9" i="2"/>
  <c r="AG9" i="6" s="1"/>
  <c r="AH9" i="6" s="1"/>
  <c r="Y50" i="2"/>
  <c r="U5" i="2"/>
  <c r="AE5" i="6" l="1"/>
  <c r="F5" i="6"/>
</calcChain>
</file>

<file path=xl/sharedStrings.xml><?xml version="1.0" encoding="utf-8"?>
<sst xmlns="http://schemas.openxmlformats.org/spreadsheetml/2006/main" count="2544" uniqueCount="732">
  <si>
    <t>ELMP 2026-2027 Class Attendance and Success Goal Tracker</t>
  </si>
  <si>
    <t>Roster updated from the current 2026-2027 Parent and Guardian Contact List. Use dropdowns in light-blue cells; calculated fields update automatically.</t>
  </si>
  <si>
    <t>Total Esquires</t>
  </si>
  <si>
    <t>Profiles Complete</t>
  </si>
  <si>
    <t>Event Entries</t>
  </si>
  <si>
    <t>Attended</t>
  </si>
  <si>
    <t>Excused</t>
  </si>
  <si>
    <t>Average Attendance</t>
  </si>
  <si>
    <t>On Track</t>
  </si>
  <si>
    <t>Needs Follow Up</t>
  </si>
  <si>
    <t>Esquire</t>
  </si>
  <si>
    <t>Contact and Profile</t>
  </si>
  <si>
    <t>Program Setup</t>
  </si>
  <si>
    <t>Event Attendance</t>
  </si>
  <si>
    <t>Calculated Summary</t>
  </si>
  <si>
    <t>First Name</t>
  </si>
  <si>
    <t>Last Name</t>
  </si>
  <si>
    <t>Grade</t>
  </si>
  <si>
    <t>GPA</t>
  </si>
  <si>
    <t>Student Email</t>
  </si>
  <si>
    <t>Student Phone</t>
  </si>
  <si>
    <t>School</t>
  </si>
  <si>
    <t>Parent / Guardian</t>
  </si>
  <si>
    <t>Parent Email</t>
  </si>
  <si>
    <t>Parent/Guardian Phone</t>
  </si>
  <si>
    <t>Address</t>
  </si>
  <si>
    <t>Allergies, Medical Conditions, Dietary Needs or Special Needs</t>
  </si>
  <si>
    <t>Headshot</t>
  </si>
  <si>
    <t>Report Card</t>
  </si>
  <si>
    <t>Jacket Form</t>
  </si>
  <si>
    <t>Life Plan</t>
  </si>
  <si>
    <t>Resume / Portfolio</t>
  </si>
  <si>
    <t>Missed</t>
  </si>
  <si>
    <t>Attendance %</t>
  </si>
  <si>
    <t>Status</t>
  </si>
  <si>
    <t>Application Status</t>
  </si>
  <si>
    <t>Notes / Follow Up</t>
  </si>
  <si>
    <t>Chace</t>
  </si>
  <si>
    <t>Barr</t>
  </si>
  <si>
    <t>11th</t>
  </si>
  <si>
    <t>chace09@icloud.com</t>
  </si>
  <si>
    <t>313-671-1178</t>
  </si>
  <si>
    <t>Belleville High School</t>
  </si>
  <si>
    <t>Nicole Barr</t>
  </si>
  <si>
    <t>nicole.barr08@yahoo.com</t>
  </si>
  <si>
    <t>14074 Red Oak Drive, Van Buren Township, MI 48111</t>
  </si>
  <si>
    <t>Asthma</t>
  </si>
  <si>
    <t>Not Applicable</t>
  </si>
  <si>
    <t>Roman</t>
  </si>
  <si>
    <t>Bounds Jr.</t>
  </si>
  <si>
    <t>Lincoln Middle School</t>
  </si>
  <si>
    <t>Rohman Bounds Sr.</t>
  </si>
  <si>
    <t>rbounds15@gmail.com</t>
  </si>
  <si>
    <t xml:space="preserve">773-877-0827 </t>
  </si>
  <si>
    <t>Jaxon</t>
  </si>
  <si>
    <t>Britten</t>
  </si>
  <si>
    <t>Other</t>
  </si>
  <si>
    <t>407709@aaps.k12.mi.us</t>
  </si>
  <si>
    <t>(734) 725-9046</t>
  </si>
  <si>
    <t>Slauson Middle School</t>
  </si>
  <si>
    <t>Ante' Britten</t>
  </si>
  <si>
    <t>antebritten@yahoo.com</t>
  </si>
  <si>
    <t>(734) 646-4030</t>
  </si>
  <si>
    <t>8830 Somerset Lane, Superior Township, Michigan 48198</t>
  </si>
  <si>
    <t>Cochlear Implants</t>
  </si>
  <si>
    <t>Deliontae</t>
  </si>
  <si>
    <t>Brown</t>
  </si>
  <si>
    <t>nettekids14@gmail.com</t>
  </si>
  <si>
    <t>(734) 961-2602</t>
  </si>
  <si>
    <t>Ypsilanti Middle Community Schools</t>
  </si>
  <si>
    <t>Annette Richards</t>
  </si>
  <si>
    <t>801 Armstrong Drive, Ypsilanti, MI 48198</t>
  </si>
  <si>
    <t>Has a IEP for learning disabilities and speech so he might be behind on some stuff from what the others might know but the teachers saying that he is improving</t>
  </si>
  <si>
    <t>Kristian</t>
  </si>
  <si>
    <t>9th</t>
  </si>
  <si>
    <t>krisdoss57@gmail.com</t>
  </si>
  <si>
    <t>313-772-0060</t>
  </si>
  <si>
    <t>Central High</t>
  </si>
  <si>
    <t>Melisa Brown</t>
  </si>
  <si>
    <t>mbbrown586@gmail.com, bjewell007@gmail.com</t>
  </si>
  <si>
    <t>9901 Lauder, Detroit, MI 48227</t>
  </si>
  <si>
    <t>Brayden</t>
  </si>
  <si>
    <t>Bryant</t>
  </si>
  <si>
    <t>dr.b.amazing@gmail.com</t>
  </si>
  <si>
    <t>(734) 881-4866</t>
  </si>
  <si>
    <t>McBride Middle School</t>
  </si>
  <si>
    <t>Tracy Bryant</t>
  </si>
  <si>
    <t>theebryants2009@gmail.com</t>
  </si>
  <si>
    <t>(313) 433-3331</t>
  </si>
  <si>
    <t>13253 Country Walk Ct, Belleville, Michigan 48111</t>
  </si>
  <si>
    <t>Byrd</t>
  </si>
  <si>
    <t>6th</t>
  </si>
  <si>
    <t>jessmarie525@icloud.com</t>
  </si>
  <si>
    <t>(734) 623-3540</t>
  </si>
  <si>
    <t>Fortis Academy</t>
  </si>
  <si>
    <t>Jessica Cole</t>
  </si>
  <si>
    <t>734-623-3540</t>
  </si>
  <si>
    <t>881 Madison Street, Ypsilanti, Michigan 48197</t>
  </si>
  <si>
    <t>Liam</t>
  </si>
  <si>
    <t>Clachar</t>
  </si>
  <si>
    <t>clacharliam@gmail.com</t>
  </si>
  <si>
    <t>(774) 504-0236</t>
  </si>
  <si>
    <t>Community High School / Pioneer High School</t>
  </si>
  <si>
    <t>Kathryn Powell</t>
  </si>
  <si>
    <t>kathryn.moyer@gmail.com</t>
  </si>
  <si>
    <t>(617) 308-7157</t>
  </si>
  <si>
    <t>13 Englewood Ct, Ann Arbor, Michigan 48108</t>
  </si>
  <si>
    <t>Hay Fever, ADHD</t>
  </si>
  <si>
    <t>Corey</t>
  </si>
  <si>
    <t>Crowe</t>
  </si>
  <si>
    <t>10th</t>
  </si>
  <si>
    <t>crowe9593@gmail.com</t>
  </si>
  <si>
    <t>734-776-3781</t>
  </si>
  <si>
    <t>Canton High School</t>
  </si>
  <si>
    <t>Ramone Crowe</t>
  </si>
  <si>
    <t>rcrowejr@gmail.com</t>
  </si>
  <si>
    <t>(313) 492-7974</t>
  </si>
  <si>
    <t>49361 Hamden Street, Canton Township, Canton, Michigan 48187</t>
  </si>
  <si>
    <t>Caden</t>
  </si>
  <si>
    <t>Dial</t>
  </si>
  <si>
    <t>8th</t>
  </si>
  <si>
    <t>adial16@icloud.com</t>
  </si>
  <si>
    <t>(734) 778-5814</t>
  </si>
  <si>
    <t>Ariel Moore</t>
  </si>
  <si>
    <t>ariel.moore213@gmail.com</t>
  </si>
  <si>
    <t>313.721.9112</t>
  </si>
  <si>
    <t>29517 Avondale, Inkster, Michigan 48141</t>
  </si>
  <si>
    <t>Riley</t>
  </si>
  <si>
    <t>Flores</t>
  </si>
  <si>
    <t>ryflores11@gmail.com</t>
  </si>
  <si>
    <t>(734) 596-2987</t>
  </si>
  <si>
    <t>Skyline High School</t>
  </si>
  <si>
    <t>Alicia Flores</t>
  </si>
  <si>
    <t>aflores9@emich.edu, Dejacnewton@gmail.com</t>
  </si>
  <si>
    <t>(734) 352-7924</t>
  </si>
  <si>
    <t>84 Burton Avenue, Ann Arbor, Michigan 48103</t>
  </si>
  <si>
    <t>Cameron</t>
  </si>
  <si>
    <t>Flowers</t>
  </si>
  <si>
    <t>camflowers@gmail.com</t>
  </si>
  <si>
    <t>734.881.3041</t>
  </si>
  <si>
    <t>Washtenaw International HS</t>
  </si>
  <si>
    <t>Tanya Flowers</t>
  </si>
  <si>
    <t>flowerscollege@yahoo.com</t>
  </si>
  <si>
    <t>734.320.4804</t>
  </si>
  <si>
    <t>3215 Roon the Ben, Ann Arbor, MI 48108</t>
  </si>
  <si>
    <t>Ismaél</t>
  </si>
  <si>
    <t>Gilling</t>
  </si>
  <si>
    <t>Luis Gilling</t>
  </si>
  <si>
    <t>luis.gilling@gmail.com</t>
  </si>
  <si>
    <t>734-323-2396</t>
  </si>
  <si>
    <t>Justin</t>
  </si>
  <si>
    <t>Haywood</t>
  </si>
  <si>
    <t>justinh0622@gmail.com</t>
  </si>
  <si>
    <t>734-301-7388</t>
  </si>
  <si>
    <t>Plymouth High School</t>
  </si>
  <si>
    <t>Jennifer Haywood</t>
  </si>
  <si>
    <t>jenniferjlouie@yahoo.com</t>
  </si>
  <si>
    <t>248-388-8800</t>
  </si>
  <si>
    <t>14589 Sunset Pond Circle, Belleville, MI 48111</t>
  </si>
  <si>
    <t>Matthieu</t>
  </si>
  <si>
    <t>Hudson-Creese</t>
  </si>
  <si>
    <t>Lincoln High School</t>
  </si>
  <si>
    <t>Carlotta Hudson</t>
  </si>
  <si>
    <t>lottame@icloud.com</t>
  </si>
  <si>
    <t>Lenon</t>
  </si>
  <si>
    <t>Hunter</t>
  </si>
  <si>
    <t>Ldhunter115@gmail.com</t>
  </si>
  <si>
    <t>(734) 480-8505</t>
  </si>
  <si>
    <t>Carpenter Elementary</t>
  </si>
  <si>
    <t>Dwayne Hunter</t>
  </si>
  <si>
    <t>Dhunter1906@gmail.com</t>
  </si>
  <si>
    <t>(734) 320-7761</t>
  </si>
  <si>
    <t>9334 Creekway Dr, Ypsilanti, Michigan 48197</t>
  </si>
  <si>
    <t>James</t>
  </si>
  <si>
    <t>Jones Jr.</t>
  </si>
  <si>
    <t>jaygoste@gmail.com</t>
  </si>
  <si>
    <t>(734) 829-8092</t>
  </si>
  <si>
    <t>Pioneer High School</t>
  </si>
  <si>
    <t>Fentrices Hall</t>
  </si>
  <si>
    <t>fentricehall@gmail.com</t>
  </si>
  <si>
    <t>734.829.8092</t>
  </si>
  <si>
    <t>2638 Adrienne Drive, Ann Arbor, Michigan 48103</t>
  </si>
  <si>
    <t>Dezmond</t>
  </si>
  <si>
    <t>Kelly</t>
  </si>
  <si>
    <t>Amir</t>
  </si>
  <si>
    <t>King</t>
  </si>
  <si>
    <t>Denise Warford</t>
  </si>
  <si>
    <t>dwarford1@wccnet.edu</t>
  </si>
  <si>
    <t>734-391-5108</t>
  </si>
  <si>
    <t>802 Armstrong Drive, Ypsilanti, MI 48197</t>
  </si>
  <si>
    <t>Myles</t>
  </si>
  <si>
    <t>McCullough</t>
  </si>
  <si>
    <t>7th</t>
  </si>
  <si>
    <t>myles.mccullough@icloud.com</t>
  </si>
  <si>
    <t>734.709.0900</t>
  </si>
  <si>
    <t>South Canton Scholars</t>
  </si>
  <si>
    <t>Kerrie McCullough</t>
  </si>
  <si>
    <t>kcrichar@umich.edu</t>
  </si>
  <si>
    <t>734-218-2251</t>
  </si>
  <si>
    <t>9340 W Walden Drive, Van Buren Township, Michigan 48111</t>
  </si>
  <si>
    <t>Allergic to tree nuts</t>
  </si>
  <si>
    <t>Jairus Denard</t>
  </si>
  <si>
    <t>Moore</t>
  </si>
  <si>
    <t>ECA at EMU</t>
  </si>
  <si>
    <t>Jason Moore</t>
  </si>
  <si>
    <t>jdmoore7@gmail.com</t>
  </si>
  <si>
    <t>734-306-2616</t>
  </si>
  <si>
    <t>Asher Caleel</t>
  </si>
  <si>
    <t>Bishop Elementary</t>
  </si>
  <si>
    <t>Elijah</t>
  </si>
  <si>
    <t>Morris</t>
  </si>
  <si>
    <t>jeanineallen5@gmail.com</t>
  </si>
  <si>
    <t>734-972-7482</t>
  </si>
  <si>
    <t>Ypsilanti Community Middle School</t>
  </si>
  <si>
    <t>Jeanine Allen</t>
  </si>
  <si>
    <t>734-972-4575</t>
  </si>
  <si>
    <t>8653 Cedar Ct, Ypsilanti, Michigan 48198</t>
  </si>
  <si>
    <t>DeSean</t>
  </si>
  <si>
    <t>Morton</t>
  </si>
  <si>
    <t>Deborah Morton</t>
  </si>
  <si>
    <t>dcj.morton@gmail.com</t>
  </si>
  <si>
    <t>(734) 678-9696</t>
  </si>
  <si>
    <t>Brandon</t>
  </si>
  <si>
    <t>Norfleet</t>
  </si>
  <si>
    <t>Edgemont</t>
  </si>
  <si>
    <t>Antonia Norfleet</t>
  </si>
  <si>
    <t>toninorfleet16@gmail.com</t>
  </si>
  <si>
    <t>O'Ryan</t>
  </si>
  <si>
    <t>Pasha</t>
  </si>
  <si>
    <t>109388@ycschools.us</t>
  </si>
  <si>
    <t>(734) 351-9955</t>
  </si>
  <si>
    <t>Phalynn Pasha</t>
  </si>
  <si>
    <t>jphalynn@yahoo.com</t>
  </si>
  <si>
    <t>806 Armstrong Dr, Ypsilanti, Michigan 48197</t>
  </si>
  <si>
    <t>Glasses</t>
  </si>
  <si>
    <t>Rigby</t>
  </si>
  <si>
    <t>Nicole Washington</t>
  </si>
  <si>
    <t>burgensr424@gmail.com</t>
  </si>
  <si>
    <t>Mallen</t>
  </si>
  <si>
    <t>Christian Paul</t>
  </si>
  <si>
    <t>Riser</t>
  </si>
  <si>
    <t>Novi Middle School</t>
  </si>
  <si>
    <t>Kierra Riser</t>
  </si>
  <si>
    <t>kierra.riser@gmail.com</t>
  </si>
  <si>
    <t>Robinson</t>
  </si>
  <si>
    <t>Marion Law</t>
  </si>
  <si>
    <t>Jamar Scott</t>
  </si>
  <si>
    <t>jcscott410@comcast.net</t>
  </si>
  <si>
    <t>586 447 2885</t>
  </si>
  <si>
    <t>Marquise</t>
  </si>
  <si>
    <t>Sanders</t>
  </si>
  <si>
    <t>3rd</t>
  </si>
  <si>
    <t>Ashley Long</t>
  </si>
  <si>
    <t>A_marie84@yahoo.com</t>
  </si>
  <si>
    <t>2123 Mary Catherine Ave, Ypsilanti MI 48198</t>
  </si>
  <si>
    <t>Peanut allergy, asthma, Eczema</t>
  </si>
  <si>
    <t>Malcolm</t>
  </si>
  <si>
    <t>Sharpley</t>
  </si>
  <si>
    <t>marlon2376@gmail.com</t>
  </si>
  <si>
    <t>313-433-9549</t>
  </si>
  <si>
    <t>Jawan/Marlon Jr. Sharpley</t>
  </si>
  <si>
    <t>jawan_sharpley@att.net, marlon2376@gmail.com</t>
  </si>
  <si>
    <t>313-433-9549 (c)/ 313-215-4333 (h)</t>
  </si>
  <si>
    <t>45224 GreenbriarDrive, Belleville, MI 48111</t>
  </si>
  <si>
    <t>Marlon</t>
  </si>
  <si>
    <t>Sharpley II</t>
  </si>
  <si>
    <t>msharpleyii@gmail.com</t>
  </si>
  <si>
    <t>734-957-3571</t>
  </si>
  <si>
    <t>Canton Prep High School</t>
  </si>
  <si>
    <t>Shivers</t>
  </si>
  <si>
    <t>Elinitenite@gmail.com</t>
  </si>
  <si>
    <t>734.589.5121</t>
  </si>
  <si>
    <t>Washtenaw Intermediate High School Academy (WIHI)</t>
  </si>
  <si>
    <t>(mom)Sarena Shivers/(dad)Craig Shivers/(step)Alicia Shivers</t>
  </si>
  <si>
    <t>shiverssm@gmail.com</t>
  </si>
  <si>
    <t>734.589.5119/ 734.623.3851/ 734.678.8233</t>
  </si>
  <si>
    <t>6330 Waterside Drive, Ypsilanti, Michigan 48197</t>
  </si>
  <si>
    <t>Elijah has an extensive medical background. He is legally blind in his right eye and has a rare disease that predispositions him to gastro cancers. He has no special diet needs.</t>
  </si>
  <si>
    <t>Alan</t>
  </si>
  <si>
    <t>Stoner</t>
  </si>
  <si>
    <t>Jelani</t>
  </si>
  <si>
    <t>Thompson</t>
  </si>
  <si>
    <t>jelanibthompson@gmail.com</t>
  </si>
  <si>
    <t>734.263.0299</t>
  </si>
  <si>
    <t>Huron High School</t>
  </si>
  <si>
    <t>Dana Thompson</t>
  </si>
  <si>
    <t>roachd@hotmail.com</t>
  </si>
  <si>
    <t>313.772.0849</t>
  </si>
  <si>
    <t>1610 Meadowside Drive, An Arbor, MI 48104</t>
  </si>
  <si>
    <t>seasonal allergies</t>
  </si>
  <si>
    <t>Timothy</t>
  </si>
  <si>
    <t>Tidwell III</t>
  </si>
  <si>
    <t>ctidwell3@gmail.com</t>
  </si>
  <si>
    <t>313.523.5796 (M) / (586) 610-8166 (F)</t>
  </si>
  <si>
    <t>Harper Woods Triump Middle School</t>
  </si>
  <si>
    <t>Cherry Tidwell/Timothy Tidwell Jr.</t>
  </si>
  <si>
    <t>ctidwell3@gmail.com, bjewell007@gmail.com</t>
  </si>
  <si>
    <t>586.610.8166</t>
  </si>
  <si>
    <t>269 Winder St., Unit 201, Detroit, Michigan 48201</t>
  </si>
  <si>
    <t>Royal</t>
  </si>
  <si>
    <t>Vanderbilt</t>
  </si>
  <si>
    <t>Courtney Vanderbilt/Tyrell Vanderbilt</t>
  </si>
  <si>
    <t>courts@umich.edu, tyrellv84@gmail.com</t>
  </si>
  <si>
    <t>734.845.6972/ 734.323.0684</t>
  </si>
  <si>
    <t>9497 Lakeside Drive, Ypsilanti, MI 48197</t>
  </si>
  <si>
    <t>Carter</t>
  </si>
  <si>
    <t>Weaver</t>
  </si>
  <si>
    <t>Aiden</t>
  </si>
  <si>
    <t>Williams</t>
  </si>
  <si>
    <t>robwill87@icloud.com</t>
  </si>
  <si>
    <t>(313) 244-8316</t>
  </si>
  <si>
    <t>Robert Williams</t>
  </si>
  <si>
    <t>38732 Covington Dr, Wayne, Michigan 48184</t>
  </si>
  <si>
    <t>ELMP 2026-2027 Success Goals and Cumulative Reward Tracker</t>
  </si>
  <si>
    <t>Enter current-year goal credit in the light-blue cells. Prior-year points are carried forward in gray cells. Current-year and cumulative totals update automatically.</t>
  </si>
  <si>
    <t>Returning Esquires</t>
  </si>
  <si>
    <t>Prior-Year Credits</t>
  </si>
  <si>
    <t>Current-Year Credits</t>
  </si>
  <si>
    <t>Cumulative Credits</t>
  </si>
  <si>
    <t>Average Current Completion</t>
  </si>
  <si>
    <t>Esquire Name</t>
  </si>
  <si>
    <t>Academic Performance</t>
  </si>
  <si>
    <t>Attendance and Participation</t>
  </si>
  <si>
    <t>Leadership and Conduct</t>
  </si>
  <si>
    <t>College and Career Readiness</t>
  </si>
  <si>
    <t>Personal Growth and Reflection</t>
  </si>
  <si>
    <t>Progress and Recognition</t>
  </si>
  <si>
    <t>AP1
GPA Improvement</t>
  </si>
  <si>
    <t>AP2
Grade Progress</t>
  </si>
  <si>
    <t>AP3
Tutoring / Enrichment</t>
  </si>
  <si>
    <t>AP4
AI / Tech Learning</t>
  </si>
  <si>
    <t>AT1
School Attendance</t>
  </si>
  <si>
    <t>AT2
ELMP Attendance</t>
  </si>
  <si>
    <t>AT3
Life Plan / Reports</t>
  </si>
  <si>
    <t>AT4
Active Tech Participation</t>
  </si>
  <si>
    <t>LC1
Maturity / Responsibility</t>
  </si>
  <si>
    <t>LC2
Respect / Rules</t>
  </si>
  <si>
    <t>LC3
Team Discussion</t>
  </si>
  <si>
    <t>LC4
Tech Leadership</t>
  </si>
  <si>
    <t>CR1
Tours / Workshops</t>
  </si>
  <si>
    <t>CR2
Postsecondary Plan</t>
  </si>
  <si>
    <t>CR3
Resume / Portfolio</t>
  </si>
  <si>
    <t>CR4
Future Tech Skills</t>
  </si>
  <si>
    <t>PG1
Self Assessment</t>
  </si>
  <si>
    <t>PG2
Public Speaking</t>
  </si>
  <si>
    <t>PG3
Peer Support</t>
  </si>
  <si>
    <t>PG4
Creativity / Growth</t>
  </si>
  <si>
    <t>Prior-Year
Credits</t>
  </si>
  <si>
    <t>Current-Year
Credits</t>
  </si>
  <si>
    <t>Cumulative
Credits</t>
  </si>
  <si>
    <t>Current-Year
Completion %</t>
  </si>
  <si>
    <t>Current-Year
Tier</t>
  </si>
  <si>
    <t>Cumulative
Recognition</t>
  </si>
  <si>
    <t>Previous
Reward Record</t>
  </si>
  <si>
    <t>5 badges, EE</t>
  </si>
  <si>
    <t>2025-2026 points carried forward</t>
  </si>
  <si>
    <t>New Esquire</t>
  </si>
  <si>
    <t>5 Badges, EE</t>
  </si>
  <si>
    <t>4 badges, EE</t>
  </si>
  <si>
    <t>PROGRAM TOTALS</t>
  </si>
  <si>
    <t>See Guide</t>
  </si>
  <si>
    <t>Points roll forward</t>
  </si>
  <si>
    <t>History preserved</t>
  </si>
  <si>
    <t>ELMP Success Goals and Reward Tracking Guide</t>
  </si>
  <si>
    <t>Update event setup and light-blue input cells only. Prior-year reward credits are carried forward automatically and should not be overwritten.</t>
  </si>
  <si>
    <t>2026-2027 Event Setup</t>
  </si>
  <si>
    <t>Event #</t>
  </si>
  <si>
    <t>Event Name</t>
  </si>
  <si>
    <t>Date</t>
  </si>
  <si>
    <t>Notes</t>
  </si>
  <si>
    <t>Event 1</t>
  </si>
  <si>
    <t>Enter the official event name and date.</t>
  </si>
  <si>
    <t>Event 2</t>
  </si>
  <si>
    <t>Event 3</t>
  </si>
  <si>
    <t>Event 4</t>
  </si>
  <si>
    <t>Event 5</t>
  </si>
  <si>
    <t>Event 6</t>
  </si>
  <si>
    <t>Event 7</t>
  </si>
  <si>
    <t>Event 8</t>
  </si>
  <si>
    <t>Event 9</t>
  </si>
  <si>
    <t>Event 10</t>
  </si>
  <si>
    <t>Event 11</t>
  </si>
  <si>
    <t>Event 12</t>
  </si>
  <si>
    <t>Event 13</t>
  </si>
  <si>
    <t>Event 14</t>
  </si>
  <si>
    <t>Event 15</t>
  </si>
  <si>
    <t>Class Tracker Status Definitions</t>
  </si>
  <si>
    <t>Meaning</t>
  </si>
  <si>
    <t>Use</t>
  </si>
  <si>
    <t>Color</t>
  </si>
  <si>
    <t>Complete</t>
  </si>
  <si>
    <t>Required item has been received and accepted.</t>
  </si>
  <si>
    <t>Program setup fields</t>
  </si>
  <si>
    <t>Green</t>
  </si>
  <si>
    <t>In Progress</t>
  </si>
  <si>
    <t>The item has been started but is not complete.</t>
  </si>
  <si>
    <t>Yellow</t>
  </si>
  <si>
    <t>Not Started</t>
  </si>
  <si>
    <t>No work or attendance has been recorded.</t>
  </si>
  <si>
    <t>Setup and calculated status</t>
  </si>
  <si>
    <t>Light red / gray</t>
  </si>
  <si>
    <t>The item is not required for this Esquire.</t>
  </si>
  <si>
    <t>Gray</t>
  </si>
  <si>
    <t>The Esquire participated in the event.</t>
  </si>
  <si>
    <t>Event attendance</t>
  </si>
  <si>
    <t>The absence was approved and does not count as missed.</t>
  </si>
  <si>
    <t>Not Attended</t>
  </si>
  <si>
    <t>The Esquire did not participate and was not excused.</t>
  </si>
  <si>
    <t>Light red</t>
  </si>
  <si>
    <t>Attendance is at least 70%.</t>
  </si>
  <si>
    <t>Calculated status</t>
  </si>
  <si>
    <t>Monitor</t>
  </si>
  <si>
    <t>Attendance is 50% to 69%.</t>
  </si>
  <si>
    <t>Follow Up</t>
  </si>
  <si>
    <t>Attendance is below 50%.</t>
  </si>
  <si>
    <t>Reward Credit, Carryover, and Recognition Scale</t>
  </si>
  <si>
    <t>Field / Tier</t>
  </si>
  <si>
    <t>Credit Range</t>
  </si>
  <si>
    <t>Recognition</t>
  </si>
  <si>
    <t>Credits earned in the archived 2025-2026 reward tracker</t>
  </si>
  <si>
    <t>0 to 20</t>
  </si>
  <si>
    <t>Carried forward automatically</t>
  </si>
  <si>
    <t>Sum of the 2026-2027 goal-credit entries</t>
  </si>
  <si>
    <t>Updates automatically</t>
  </si>
  <si>
    <t>Prior-year credits plus current-year credits</t>
  </si>
  <si>
    <t>0 to 40+</t>
  </si>
  <si>
    <t>Used for cumulative recognition</t>
  </si>
  <si>
    <t>0</t>
  </si>
  <si>
    <t>No credit earned</t>
  </si>
  <si>
    <t>.25</t>
  </si>
  <si>
    <t>Initial evidence or partial participation</t>
  </si>
  <si>
    <t>Progress credit</t>
  </si>
  <si>
    <t>.50</t>
  </si>
  <si>
    <t>Meaningful progress</t>
  </si>
  <si>
    <t>.75</t>
  </si>
  <si>
    <t>Nearly complete</t>
  </si>
  <si>
    <t>1</t>
  </si>
  <si>
    <t>Goal completed</t>
  </si>
  <si>
    <t>Full goal credit</t>
  </si>
  <si>
    <t>Bronze</t>
  </si>
  <si>
    <t>Rising Leader</t>
  </si>
  <si>
    <t>1 to 5 current or cumulative credits</t>
  </si>
  <si>
    <t>Silver</t>
  </si>
  <si>
    <t>Dedicated Scholar</t>
  </si>
  <si>
    <t>6 to 9 current or cumulative credits</t>
  </si>
  <si>
    <t>Gold</t>
  </si>
  <si>
    <t>Esquire Elite</t>
  </si>
  <si>
    <t>10 to 19 current or cumulative credits</t>
  </si>
  <si>
    <t>Distinguished</t>
  </si>
  <si>
    <t>Highest cumulative recognition</t>
  </si>
  <si>
    <t>20 or more cumulative credits</t>
  </si>
  <si>
    <t>Distinguished Esquire</t>
  </si>
  <si>
    <t>Code</t>
  </si>
  <si>
    <t>Goal Area</t>
  </si>
  <si>
    <t>Goal</t>
  </si>
  <si>
    <t>Evidence Examples</t>
  </si>
  <si>
    <t>AP1</t>
  </si>
  <si>
    <t>GPA improvement</t>
  </si>
  <si>
    <t>Report cards or verified grade improvement</t>
  </si>
  <si>
    <t>AP2</t>
  </si>
  <si>
    <t>Grade-level proficiency and improvement</t>
  </si>
  <si>
    <t>Course progress, teacher feedback, academic benchmarks</t>
  </si>
  <si>
    <t>AP3</t>
  </si>
  <si>
    <t>Tutoring participation or academic enrichment</t>
  </si>
  <si>
    <t>Tutoring, study sessions, enrichment activities</t>
  </si>
  <si>
    <t>AP4</t>
  </si>
  <si>
    <t>AI or technology activities that strengthen learning</t>
  </si>
  <si>
    <t>Responsible AI use, digital learning, technology projects</t>
  </si>
  <si>
    <t>AT1</t>
  </si>
  <si>
    <t>Strong school attendance</t>
  </si>
  <si>
    <t>School attendance records or verified improvement</t>
  </si>
  <si>
    <t>AT2</t>
  </si>
  <si>
    <t>At least 70% attendance at ELMP events</t>
  </si>
  <si>
    <t>Calculated from the class attendance tracker</t>
  </si>
  <si>
    <t>AT3</t>
  </si>
  <si>
    <t>Life plan and progress-report completion</t>
  </si>
  <si>
    <t>Updated life plan and scheduled progress checks</t>
  </si>
  <si>
    <t>AT4</t>
  </si>
  <si>
    <t>Active technology participation</t>
  </si>
  <si>
    <t>Participation in approved technology-based activities</t>
  </si>
  <si>
    <t>LC1</t>
  </si>
  <si>
    <t>Maturity and responsibility</t>
  </si>
  <si>
    <t>Preparedness, punctuality, follow-through</t>
  </si>
  <si>
    <t>LC2</t>
  </si>
  <si>
    <t>Respect for peers, mentors, and rules</t>
  </si>
  <si>
    <t>Consistent conduct and program expectations</t>
  </si>
  <si>
    <t>LC3</t>
  </si>
  <si>
    <t>Active participation in team discussions</t>
  </si>
  <si>
    <t>Thoughtful contributions and listening</t>
  </si>
  <si>
    <t>LC4</t>
  </si>
  <si>
    <t>Leadership and teamwork in technology</t>
  </si>
  <si>
    <t>Team roles, collaborative projects, peer support</t>
  </si>
  <si>
    <t>CR1</t>
  </si>
  <si>
    <t>College tours or vocational workshops</t>
  </si>
  <si>
    <t>Verified participation in approved experiences</t>
  </si>
  <si>
    <t>CR2</t>
  </si>
  <si>
    <t>Postsecondary plan or application progress</t>
  </si>
  <si>
    <t>Career plan, college plan, applications, FAFSA preparation</t>
  </si>
  <si>
    <t>CR3</t>
  </si>
  <si>
    <t>Resume or portfolio development</t>
  </si>
  <si>
    <t>Completed or improved resume and portfolio</t>
  </si>
  <si>
    <t>CR4</t>
  </si>
  <si>
    <t>Technology skills for future goals</t>
  </si>
  <si>
    <t>Career-aligned technology and digital literacy</t>
  </si>
  <si>
    <t>PG1</t>
  </si>
  <si>
    <t>Honest and thoughtful self-assessment</t>
  </si>
  <si>
    <t>Reflection sheets, progress reviews, self-evaluation</t>
  </si>
  <si>
    <t>PG2</t>
  </si>
  <si>
    <t>Public speaking or project presentation</t>
  </si>
  <si>
    <t>Speaking role, presentation, event leadership</t>
  </si>
  <si>
    <t>PG3</t>
  </si>
  <si>
    <t>Peer support and emotional growth</t>
  </si>
  <si>
    <t>Mentoring peers, teamwork, conflict resolution</t>
  </si>
  <si>
    <t>PG4</t>
  </si>
  <si>
    <t>Growth and creativity through technology</t>
  </si>
  <si>
    <t>Creative project, digital storytelling, technology solution</t>
  </si>
  <si>
    <t>Recommended Update Process</t>
  </si>
  <si>
    <t>Update Event Setup</t>
  </si>
  <si>
    <t>Enter official event names and dates in the Event Setup table.</t>
  </si>
  <si>
    <t>2</t>
  </si>
  <si>
    <t>Maintain Profile Items</t>
  </si>
  <si>
    <t>Use the dropdowns for required program setup materials.</t>
  </si>
  <si>
    <t>3</t>
  </si>
  <si>
    <t>Record Attendance</t>
  </si>
  <si>
    <t>Choose Attended, Excused, or Not Attended after each event.</t>
  </si>
  <si>
    <t>4</t>
  </si>
  <si>
    <t>Award Current-Year Credit</t>
  </si>
  <si>
    <t>Enter 0, .25, .50, .75, or 1 only when evidence supports the credit. Prior-year credits remain in the gray carryover column.</t>
  </si>
  <si>
    <t>5</t>
  </si>
  <si>
    <t>Review Cumulative Progress</t>
  </si>
  <si>
    <t>Use cumulative credits, recognition, and notes to identify milestones and follow-up needs.</t>
  </si>
  <si>
    <t>ELMP Success Goals, Attendance and Participation Tracker</t>
  </si>
  <si>
    <t>Update the dropdown fields as information is received. Profile totals, attendance credits, participation percentages and follow-up status update automatically.</t>
  </si>
  <si>
    <t>Profile Items Complete</t>
  </si>
  <si>
    <t>Events Recorded</t>
  </si>
  <si>
    <t>Total Attendances</t>
  </si>
  <si>
    <t>Excused Absences</t>
  </si>
  <si>
    <t>Average Participation</t>
  </si>
  <si>
    <t>Last Updated</t>
  </si>
  <si>
    <t>Esquire Information</t>
  </si>
  <si>
    <t>Profile and Preparation</t>
  </si>
  <si>
    <t>Program Events</t>
  </si>
  <si>
    <t>Progress Summary</t>
  </si>
  <si>
    <t>Mentor Match</t>
  </si>
  <si>
    <t>Esquire Email</t>
  </si>
  <si>
    <t>Grades</t>
  </si>
  <si>
    <t>Resume</t>
  </si>
  <si>
    <t>Portfolio</t>
  </si>
  <si>
    <t>Interview</t>
  </si>
  <si>
    <t>Essentials Pack</t>
  </si>
  <si>
    <t>CCD / YCMS</t>
  </si>
  <si>
    <t>PMH Brunch</t>
  </si>
  <si>
    <t>TGIFun</t>
  </si>
  <si>
    <t>WISD CTE</t>
  </si>
  <si>
    <t>EMU Tour</t>
  </si>
  <si>
    <t>Resume Workshop</t>
  </si>
  <si>
    <t>Wright Museum</t>
  </si>
  <si>
    <t>Etiquette / Project Alpha</t>
  </si>
  <si>
    <t>Caring &amp; Sharing / ACE</t>
  </si>
  <si>
    <t>SRD Preparation</t>
  </si>
  <si>
    <t>Fundraiser</t>
  </si>
  <si>
    <t>Prepared Minds</t>
  </si>
  <si>
    <t>Recognition Dinner</t>
  </si>
  <si>
    <t>Juneteenth</t>
  </si>
  <si>
    <t>Attendance Credits</t>
  </si>
  <si>
    <t>Participation %</t>
  </si>
  <si>
    <t>Overall Status</t>
  </si>
  <si>
    <t>N/A</t>
  </si>
  <si>
    <t>Not Complete</t>
  </si>
  <si>
    <t>Maurice Latham</t>
  </si>
  <si>
    <t>Nagash Clarke</t>
  </si>
  <si>
    <t>Lawrence Hood</t>
  </si>
  <si>
    <t>Chea</t>
  </si>
  <si>
    <t>Adam Hafner</t>
  </si>
  <si>
    <t>malcolmjchea@gmail.com</t>
  </si>
  <si>
    <t>garriedchea@gmail.com</t>
  </si>
  <si>
    <t>Jared Clark</t>
  </si>
  <si>
    <t>Leland Walker</t>
  </si>
  <si>
    <t>Chase</t>
  </si>
  <si>
    <t>Davis</t>
  </si>
  <si>
    <t>Mikehl Hafner</t>
  </si>
  <si>
    <t>cdavi171@emich.edu</t>
  </si>
  <si>
    <t>ceejaydavis@yahoo.com</t>
  </si>
  <si>
    <t>Devon Locust</t>
  </si>
  <si>
    <t>Daniel</t>
  </si>
  <si>
    <t>Evans-Stephens</t>
  </si>
  <si>
    <t>Paul Leek</t>
  </si>
  <si>
    <t>316160@ycschools.us</t>
  </si>
  <si>
    <t>daniellestephens2005@yahoo.com</t>
  </si>
  <si>
    <t>Al Neal</t>
  </si>
  <si>
    <t>Clif Flowers</t>
  </si>
  <si>
    <t>Matthew Coats</t>
  </si>
  <si>
    <t>CJ Davis</t>
  </si>
  <si>
    <t>Keith Johnson</t>
  </si>
  <si>
    <t>Robert A. Williams</t>
  </si>
  <si>
    <t>Kinley</t>
  </si>
  <si>
    <t>Poole</t>
  </si>
  <si>
    <t>316958@aaps.k13.mi.us</t>
  </si>
  <si>
    <t>poolefamilydkc@gmail.com</t>
  </si>
  <si>
    <t>Rush</t>
  </si>
  <si>
    <t>Travis Martin</t>
  </si>
  <si>
    <t>jrushkingj1@icloud.com</t>
  </si>
  <si>
    <t>sprush1908@gmail.com, rushe@washtenaw.org</t>
  </si>
  <si>
    <t>Don Adams</t>
  </si>
  <si>
    <t>Charles Phillips</t>
  </si>
  <si>
    <t>Jason Brown Jr.</t>
  </si>
  <si>
    <t>Morse Brown</t>
  </si>
  <si>
    <t>Anthony Norfleet</t>
  </si>
  <si>
    <t>TRACKER TOTALS</t>
  </si>
  <si>
    <t>Update notes as needed</t>
  </si>
  <si>
    <t>ELMP 2025-2026 Success Goals and Reward Tracker</t>
  </si>
  <si>
    <t>Enter goal credit as 0, .25, .50, .75 or 1. Goal totals, completion percentages and recognition tiers update automatically.</t>
  </si>
  <si>
    <t>Goal Credits Earned</t>
  </si>
  <si>
    <t>Average Completion</t>
  </si>
  <si>
    <t>Full Completion</t>
  </si>
  <si>
    <t>Goal Credits</t>
  </si>
  <si>
    <t>Completion %</t>
  </si>
  <si>
    <t>Goal Tier</t>
  </si>
  <si>
    <t>Current Recognition</t>
  </si>
  <si>
    <t>5 badges, EE, LE</t>
  </si>
  <si>
    <t>GOAL TOTALS</t>
  </si>
  <si>
    <t>See tier totals above</t>
  </si>
  <si>
    <t>Use Tracker Guide for goal definitions</t>
  </si>
  <si>
    <t>ELMP 2026-2027 Achievement Badge Progress Tracker</t>
  </si>
  <si>
    <t>Enter completed criteria totals and select the official badge status in the light-blue cells. A badge may be marked Earned only after all four criteria, evidence, reflection, and approved adult verification are complete.</t>
  </si>
  <si>
    <t>Eligible Esquires</t>
  </si>
  <si>
    <t>Criteria Completed</t>
  </si>
  <si>
    <t>Badges Earned</t>
  </si>
  <si>
    <t>Ready for Review</t>
  </si>
  <si>
    <t>Average Badge Completion</t>
  </si>
  <si>
    <t>Community Service
Leader</t>
  </si>
  <si>
    <t>History, Heritage &amp;
Cultural Identity</t>
  </si>
  <si>
    <t>Civic Engagement
Ambassador</t>
  </si>
  <si>
    <t>Professional Presence
&amp; Etiquette</t>
  </si>
  <si>
    <t>Public Speaking &amp;
Communication</t>
  </si>
  <si>
    <t>College &amp; Career
Explorer</t>
  </si>
  <si>
    <t>Technology &amp;
Responsible AI</t>
  </si>
  <si>
    <t>Peer Leadership &amp;
Brotherhood</t>
  </si>
  <si>
    <t>Project
Leadership</t>
  </si>
  <si>
    <t>Academic
Resilience</t>
  </si>
  <si>
    <t>Attendance
Excellence</t>
  </si>
  <si>
    <t>Fundraising &amp;
Community Outreach</t>
  </si>
  <si>
    <t>Criteria
Complete / 4</t>
  </si>
  <si>
    <t>Badge
Status</t>
  </si>
  <si>
    <t>Total Criteria
Complete / 48</t>
  </si>
  <si>
    <t>Badges
Earned</t>
  </si>
  <si>
    <t>Ready for
Review</t>
  </si>
  <si>
    <t>In
Progress</t>
  </si>
  <si>
    <t>Not
Started</t>
  </si>
  <si>
    <t>Badge
Completion %</t>
  </si>
  <si>
    <t>Current
Recognition</t>
  </si>
  <si>
    <t>Pathway
Eligibility</t>
  </si>
  <si>
    <t>Achievement Badge Criteria Reference</t>
  </si>
  <si>
    <t>Use this reference with the Achievement Badge Workbook. Each badge requires all four criteria, appropriate evidence, reflection, and approved adult review.</t>
  </si>
  <si>
    <t>#</t>
  </si>
  <si>
    <t>Achievement Badge</t>
  </si>
  <si>
    <t>Criterion 1</t>
  </si>
  <si>
    <t>Criterion 2</t>
  </si>
  <si>
    <t>Criterion 3</t>
  </si>
  <si>
    <t>Criterion 4</t>
  </si>
  <si>
    <t>ELMP Success Goal Alignment</t>
  </si>
  <si>
    <t>Community Service Leader</t>
  </si>
  <si>
    <t>Participate in at least three approved ELMP, Caring &amp; Sharing, or community service activities.</t>
  </si>
  <si>
    <t>Complete at least ten documented service hours.</t>
  </si>
  <si>
    <t>Perform an assigned leadership responsibility during at least one service activity.</t>
  </si>
  <si>
    <t>Complete a reflection explaining the community need, personal contribution, and lesson learned.</t>
  </si>
  <si>
    <t>Attendance and Participation, Leadership and Conduct, Personal Growth and Reflection.</t>
  </si>
  <si>
    <t>History, Heritage, and Cultural Identity Scholar</t>
  </si>
  <si>
    <t>Participate in at least six monthly history and heritage sessions.</t>
  </si>
  <si>
    <t>Research an approved historical leader, organization, institution, movement, or event.</t>
  </si>
  <si>
    <t>Complete a written, visual, digital, or creative research project.</t>
  </si>
  <si>
    <t>Present the project or lead part of an approved group discussion.</t>
  </si>
  <si>
    <t>Academic Performance, College and Career Readiness, Personal Growth and Reflection.</t>
  </si>
  <si>
    <t>Civic Engagement Ambassador</t>
  </si>
  <si>
    <t>Attend an approved TZL Empower civic education event, symposium, panel, or public meeting.</t>
  </si>
  <si>
    <t>Complete a research activity about a local, state, or national civic issue.</t>
  </si>
  <si>
    <t>Serve as an ambassador, greeter, registration assistant, outreach volunteer, or student question presenter.</t>
  </si>
  <si>
    <t>Complete a reflection explaining how informed citizens can positively influence their communities.</t>
  </si>
  <si>
    <t>Leadership and Conduct, College and Career Readiness, Attendance and Participation.</t>
  </si>
  <si>
    <t>Professional Presence and Etiquette</t>
  </si>
  <si>
    <t>Complete the ELMP Etiquette and Responsible Choices session.</t>
  </si>
  <si>
    <t>Demonstrate proper introductions, eye contact, posture, listening, and respectful conversation.</t>
  </si>
  <si>
    <t>Complete an approved table etiquette, networking, interview, or professional interaction activity.</t>
  </si>
  <si>
    <t>Consistently follow the ELMP Code of Conduct during at least three documented events.</t>
  </si>
  <si>
    <t>Leadership and Conduct, College and Career Readiness, Personal Growth and Reflection.</t>
  </si>
  <si>
    <t>Public Speaking and Communication</t>
  </si>
  <si>
    <t>Complete an approved communication or public-speaking activity.</t>
  </si>
  <si>
    <t>Deliver a prepared speech, introduction, announcement, reflection, or presentation of at least two minutes.</t>
  </si>
  <si>
    <t>Ask or answer a thoughtful question during a Success Seminar or leadership event.</t>
  </si>
  <si>
    <t>Receive documented feedback and identify one communication skill that improved.</t>
  </si>
  <si>
    <t>College and Career Explorer</t>
  </si>
  <si>
    <t>Attend at least two approved college tours, career workshops, vocational demonstrations, or professional panels.</t>
  </si>
  <si>
    <t>Interview a professional, educator, entrepreneur, tradesperson, or community leader.</t>
  </si>
  <si>
    <t>Update the Esquire Life Plan with an educational or career pathway.</t>
  </si>
  <si>
    <t>Complete a resume, career profile, portfolio item, personal statement, or career reflection.</t>
  </si>
  <si>
    <t>College and Career Readiness, Academic Performance, Personal Growth and Reflection.</t>
  </si>
  <si>
    <t>Technology and Responsible AI</t>
  </si>
  <si>
    <t>Complete an approved technology, digital citizenship, cybersecurity, or responsible AI session.</t>
  </si>
  <si>
    <t>Use an approved technology or AI tool to support learning, research, creativity, organization, or problem-solving.</t>
  </si>
  <si>
    <t>Explain the importance of accuracy, privacy, bias, academic honesty, authorship, and source verification.</t>
  </si>
  <si>
    <t>Create and present a technology-based project or a written reflection that demonstrates responsible use.</t>
  </si>
  <si>
    <t>Academic Performance, College and Career Readiness, Leadership and Conduct.</t>
  </si>
  <si>
    <t>Peer Leadership and Brotherhood</t>
  </si>
  <si>
    <t>Support a younger, new, or less-experienced Esquire during at least three approved activities.</t>
  </si>
  <si>
    <t>Lead or assist with roll call, an opening, closing, group discussion, team assignment, or activity transition.</t>
  </si>
  <si>
    <t>Demonstrate encouragement, respectful conflict resolution, and positive peer influence.</t>
  </si>
  <si>
    <t>Receive a written recommendation from Program Staff or an approved adult reviewer.</t>
  </si>
  <si>
    <t>Leadership and Conduct, Attendance and Participation, Personal Growth and Reflection.</t>
  </si>
  <si>
    <t>Project Leadership</t>
  </si>
  <si>
    <t>Propose or accept responsibility for an approved ELMP project.</t>
  </si>
  <si>
    <t>Create a basic plan that identifies the purpose, tasks, timeline, required materials, and team responsibilities.</t>
  </si>
  <si>
    <t>Help lead the project through completion.</t>
  </si>
  <si>
    <t>Present the project results and complete a reflection identifying successes, challenges, and lessons learned.</t>
  </si>
  <si>
    <t>Academic Resilience</t>
  </si>
  <si>
    <t>Identify an academic challenge and establish a specific improvement goal.</t>
  </si>
  <si>
    <t>Develop an approved study, tutoring, organization, attendance, or assignment-completion plan.</t>
  </si>
  <si>
    <t>Follow the plan for at least one grading period or four documented weeks.</t>
  </si>
  <si>
    <t>Provide evidence of improvement in grades, test performance, assignment completion, study habits, or academic confidence.</t>
  </si>
  <si>
    <t>Academic Performance, Personal Growth and Reflection.</t>
  </si>
  <si>
    <t>Attendance Excellence</t>
  </si>
  <si>
    <t>Maintain at least 90 percent school attendance during the reviewed period.</t>
  </si>
  <si>
    <t>Attend at least 85 percent of eligible ELMP activities.</t>
  </si>
  <si>
    <t>Arrive on time and be prepared for at least 90 percent of ELMP activities attended.</t>
  </si>
  <si>
    <t>Complete all required progress reports, reflections, and Life Plan updates by the established deadlines.</t>
  </si>
  <si>
    <t>Attendance and Participation, Leadership and Conduct.</t>
  </si>
  <si>
    <t>Fundraising and Community Outreach</t>
  </si>
  <si>
    <t>Participate in an approved ELMP fundraising or community-awareness initiative.</t>
  </si>
  <si>
    <t>Complete an assigned responsibility such as event setup, promotion, guest assistance, ticket support, presentation, or sponsor appreciation.</t>
  </si>
  <si>
    <t>Demonstrate professionalism when representing ELMP to families, partners, donors, or community members.</t>
  </si>
  <si>
    <t>Complete a reflection explaining how fundraising and outreach support the ELMP mission.</t>
  </si>
  <si>
    <t>Status Key: Not Started = criteria reviewed but no evidence recorded | In Progress = at least one criterion is underway or documented | Ready for Review = all criteria and reflection are complete | Earned = approved adult verification is complete.</t>
  </si>
  <si>
    <t>Evidence should clearly identify the Esquire's contribution, date, activity, role, supporting documentation, reflection, and approved adult review.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</si>
</sst>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7">
    <font>
      <sz val="11"/>
      <name val="Carlito"/>
    </font>
    <font>
      <b/>
      <sz val="18"/>
      <color rgb="FFFFFFFF"/>
      <name val="Carlito"/>
    </font>
    <font>
      <b/>
      <sz val="11"/>
      <color rgb="FFFFFFFF"/>
      <name val="Carlito"/>
    </font>
    <font>
      <b/>
      <sz val="9"/>
      <color rgb="FFFFFFFF"/>
      <name val="Carlito"/>
    </font>
    <font>
      <b/>
      <sz val="18"/>
      <color rgb="FFFFFFFF"/>
      <name val="Aptos"/>
    </font>
    <font>
      <i/>
      <sz val="10"/>
      <color rgb="FF404040"/>
      <name val="Aptos"/>
    </font>
    <font>
      <sz val="11"/>
      <name val="Aptos"/>
    </font>
    <font>
      <b/>
      <sz val="11"/>
      <color rgb="FFFFFFFF"/>
      <name val="Aptos"/>
    </font>
    <font>
      <b/>
      <sz val="9"/>
      <color rgb="FFFFFFFF"/>
      <name val="Aptos"/>
    </font>
    <font>
      <sz val="9"/>
      <color rgb="FF1F1F1F"/>
      <name val="Aptos"/>
    </font>
    <font>
      <b/>
      <sz val="10"/>
      <color rgb="FFFFFFFF"/>
      <name val="Carlito"/>
    </font>
    <font>
      <b/>
      <sz val="10"/>
      <color rgb="FFFFFFFF"/>
      <name val="Aptos"/>
    </font>
    <font>
      <b/>
      <sz val="14"/>
      <color rgb="FF1F1F1F"/>
      <name val="Aptos"/>
    </font>
    <font>
      <i/>
      <sz val="10"/>
      <color rgb="FF1F2937"/>
      <name val="Aptos"/>
    </font>
    <font>
      <i/>
      <sz val="10"/>
      <color rgb="FF1F2937"/>
      <name val="Carlito"/>
    </font>
    <font>
      <b/>
      <sz val="15"/>
      <color rgb="FF0B1F3A"/>
      <name val="Aptos"/>
    </font>
    <font>
      <b/>
      <sz val="15"/>
      <color rgb="FF0B1F3A"/>
      <name val="Carlito"/>
    </font>
    <font>
      <b/>
      <sz val="9"/>
      <color rgb="FF1F2937"/>
      <name val="Aptos"/>
    </font>
    <font>
      <b/>
      <sz val="9"/>
      <color rgb="FF0B1F3A"/>
      <name val="Aptos"/>
    </font>
    <font>
      <b/>
      <sz val="9"/>
      <color rgb="FF1F5132"/>
      <name val="Aptos"/>
    </font>
    <font>
      <sz val="9"/>
      <color rgb="FF1F2937"/>
      <name val="Carlito"/>
    </font>
    <font>
      <b/>
      <sz val="11"/>
      <color rgb="FF0B1F3A"/>
      <name val="Aptos"/>
    </font>
    <font>
      <b/>
      <sz val="9"/>
      <color rgb="FF1F1F1F"/>
      <name val="Aptos"/>
    </font>
    <font>
      <sz val="9"/>
      <name val="Aptos"/>
    </font>
    <font>
      <sz val="9"/>
      <color rgb="FF1F1F1F"/>
      <name val="Aptos"/>
    </font>
    <font>
      <b/>
      <sz val="9"/>
      <color rgb="FFFFFFFF"/>
      <name val="Aptos"/>
    </font>
    <font>
      <sz val="9"/>
      <color rgb="FF000000"/>
      <name val="Calibri"/>
    </font>
    <font>
      <b/>
      <sz val="16"/>
      <color rgb="FFFFFFFF"/>
      <name val="Calibri"/>
    </font>
    <font>
      <i/>
      <sz val="9"/>
      <color rgb="FF666666"/>
      <name val="Calibri"/>
    </font>
    <font>
      <b/>
      <sz val="10"/>
      <color rgb="FFFFFFFF"/>
      <name val="Calibri"/>
    </font>
    <font>
      <b/>
      <sz val="14"/>
      <color rgb="FF000000"/>
      <name val="Calibri"/>
    </font>
    <font>
      <b/>
      <sz val="9"/>
      <color rgb="FFFFFFFF"/>
      <name val="Calibri"/>
    </font>
    <font>
      <b/>
      <sz val="8"/>
      <color rgb="FFFFFFFF"/>
      <name val="Calibri"/>
    </font>
    <font>
      <b/>
      <sz val="14"/>
      <color rgb="FFFFFFFF"/>
      <name val="Calibri"/>
    </font>
    <font>
      <sz val="8"/>
      <color rgb="FF000000"/>
      <name val="Calibri"/>
    </font>
    <font>
      <b/>
      <sz val="8"/>
      <color rgb="FF000000"/>
      <name val="Calibri"/>
    </font>
    <font>
      <b/>
      <sz val="9"/>
      <color rgb="FF7F6000"/>
      <name val="Calibri"/>
    </font>
  </fonts>
  <fills count="2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4472C4"/>
      </patternFill>
    </fill>
    <fill>
      <patternFill patternType="solid">
        <fgColor rgb="FFFFFFFF"/>
      </patternFill>
    </fill>
    <fill>
      <patternFill patternType="solid">
        <fgColor rgb="FFEAF3F8"/>
      </patternFill>
    </fill>
    <fill>
      <patternFill patternType="solid">
        <fgColor rgb="FF203864"/>
      </patternFill>
    </fill>
    <fill>
      <patternFill patternType="solid">
        <fgColor rgb="FFF2F2F2"/>
      </patternFill>
    </fill>
    <fill>
      <patternFill patternType="solid">
        <fgColor rgb="FF0B1F3A"/>
      </patternFill>
    </fill>
    <fill>
      <patternFill patternType="solid">
        <fgColor rgb="FFEEF3F8"/>
      </patternFill>
    </fill>
    <fill>
      <patternFill patternType="solid">
        <fgColor rgb="FFF8FAFC"/>
      </patternFill>
    </fill>
    <fill>
      <patternFill patternType="solid">
        <fgColor rgb="FF244A7C"/>
      </patternFill>
    </fill>
    <fill>
      <patternFill patternType="solid">
        <fgColor rgb="FFE7E9ED"/>
      </patternFill>
    </fill>
    <fill>
      <patternFill patternType="solid">
        <fgColor rgb="FFDCEAF7"/>
      </patternFill>
    </fill>
    <fill>
      <patternFill patternType="solid">
        <fgColor rgb="FFD9EAD3"/>
      </patternFill>
    </fill>
    <fill>
      <patternFill patternType="solid">
        <fgColor rgb="FFF4E8BF"/>
      </patternFill>
    </fill>
    <fill>
      <patternFill patternType="solid">
        <fgColor rgb="FFF3F4F6"/>
      </patternFill>
    </fill>
    <fill>
      <patternFill patternType="solid">
        <fgColor rgb="FFEAF3F8"/>
      </patternFill>
    </fill>
    <fill>
      <patternFill patternType="solid">
        <fgColor rgb="FF17365D"/>
      </patternFill>
    </fill>
    <fill>
      <patternFill patternType="solid">
        <fgColor rgb="FFEAF2F8"/>
      </patternFill>
    </fill>
    <fill>
      <patternFill patternType="solid">
        <fgColor rgb="FFFFFFFF"/>
      </patternFill>
    </fill>
    <fill>
      <patternFill patternType="solid">
        <fgColor rgb="FF4472C4"/>
      </patternFill>
    </fill>
    <fill>
      <patternFill patternType="solid">
        <fgColor rgb="FFDDEBF7"/>
      </patternFill>
    </fill>
    <fill>
      <patternFill patternType="solid">
        <fgColor rgb="FFF2F2F2"/>
      </patternFill>
    </fill>
    <fill>
      <patternFill patternType="solid">
        <fgColor rgb="FFFFF2CC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5" fillId="3" borderId="0" xfId="0" applyFont="1" applyFill="1" applyAlignment="1">
      <alignment horizontal="center" vertical="center"/>
    </xf>
    <xf numFmtId="0" fontId="6" fillId="0" borderId="0" xfId="0" applyFont="1"/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vertical="center" wrapText="1"/>
    </xf>
    <xf numFmtId="0" fontId="9" fillId="5" borderId="8" xfId="0" applyFont="1" applyFill="1" applyBorder="1" applyAlignment="1">
      <alignment vertical="center" wrapText="1"/>
    </xf>
    <xf numFmtId="0" fontId="9" fillId="5" borderId="7" xfId="0" applyFont="1" applyFill="1" applyBorder="1" applyAlignment="1">
      <alignment vertical="center" wrapText="1"/>
    </xf>
    <xf numFmtId="0" fontId="6" fillId="0" borderId="0" xfId="0" applyFont="1" applyAlignment="1">
      <alignment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0" fontId="11" fillId="4" borderId="4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12" borderId="10" xfId="0" applyFont="1" applyFill="1" applyBorder="1" applyAlignment="1">
      <alignment horizontal="center" vertical="center" wrapText="1"/>
    </xf>
    <xf numFmtId="0" fontId="8" fillId="12" borderId="11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8" fillId="9" borderId="10" xfId="0" applyFont="1" applyFill="1" applyBorder="1" applyAlignment="1">
      <alignment horizontal="center" vertical="center" wrapText="1"/>
    </xf>
    <xf numFmtId="9" fontId="8" fillId="9" borderId="10" xfId="0" applyNumberFormat="1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8" fillId="12" borderId="2" xfId="0" applyFont="1" applyFill="1" applyBorder="1" applyAlignment="1">
      <alignment horizontal="center" vertical="center" wrapText="1"/>
    </xf>
    <xf numFmtId="0" fontId="8" fillId="12" borderId="3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vertical="center" wrapText="1"/>
    </xf>
    <xf numFmtId="0" fontId="9" fillId="5" borderId="14" xfId="0" applyFont="1" applyFill="1" applyBorder="1" applyAlignment="1">
      <alignment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9" fillId="8" borderId="14" xfId="0" applyFont="1" applyFill="1" applyBorder="1" applyAlignment="1">
      <alignment horizontal="center" vertical="center" wrapText="1"/>
    </xf>
    <xf numFmtId="9" fontId="9" fillId="8" borderId="14" xfId="0" applyNumberFormat="1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vertical="center" wrapText="1"/>
    </xf>
    <xf numFmtId="0" fontId="9" fillId="5" borderId="17" xfId="0" applyFont="1" applyFill="1" applyBorder="1" applyAlignment="1">
      <alignment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9" fillId="8" borderId="17" xfId="0" applyFont="1" applyFill="1" applyBorder="1" applyAlignment="1">
      <alignment horizontal="center" vertical="center" wrapText="1"/>
    </xf>
    <xf numFmtId="9" fontId="9" fillId="8" borderId="17" xfId="0" applyNumberFormat="1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vertical="center" wrapText="1"/>
    </xf>
    <xf numFmtId="0" fontId="9" fillId="5" borderId="20" xfId="0" applyFont="1" applyFill="1" applyBorder="1" applyAlignment="1">
      <alignment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9" fillId="8" borderId="20" xfId="0" applyFont="1" applyFill="1" applyBorder="1" applyAlignment="1">
      <alignment horizontal="center" vertical="center" wrapText="1"/>
    </xf>
    <xf numFmtId="9" fontId="9" fillId="8" borderId="20" xfId="0" applyNumberFormat="1" applyFont="1" applyFill="1" applyBorder="1" applyAlignment="1">
      <alignment horizontal="center" vertical="center" wrapText="1"/>
    </xf>
    <xf numFmtId="0" fontId="17" fillId="13" borderId="14" xfId="0" applyFont="1" applyFill="1" applyBorder="1" applyAlignment="1">
      <alignment horizontal="center" vertical="center" wrapText="1"/>
    </xf>
    <xf numFmtId="0" fontId="18" fillId="14" borderId="14" xfId="0" applyFont="1" applyFill="1" applyBorder="1" applyAlignment="1">
      <alignment horizontal="center" vertical="center" wrapText="1"/>
    </xf>
    <xf numFmtId="0" fontId="19" fillId="15" borderId="14" xfId="0" applyFont="1" applyFill="1" applyBorder="1" applyAlignment="1">
      <alignment horizontal="center" vertical="center" wrapText="1"/>
    </xf>
    <xf numFmtId="9" fontId="17" fillId="16" borderId="14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0" fillId="17" borderId="14" xfId="0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18" fillId="14" borderId="17" xfId="0" applyFont="1" applyFill="1" applyBorder="1" applyAlignment="1">
      <alignment horizontal="center" vertical="center" wrapText="1"/>
    </xf>
    <xf numFmtId="0" fontId="19" fillId="15" borderId="17" xfId="0" applyFont="1" applyFill="1" applyBorder="1" applyAlignment="1">
      <alignment horizontal="center" vertical="center" wrapText="1"/>
    </xf>
    <xf numFmtId="9" fontId="17" fillId="16" borderId="17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0" fillId="17" borderId="17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vertical="center" wrapText="1"/>
    </xf>
    <xf numFmtId="0" fontId="17" fillId="13" borderId="20" xfId="0" applyFont="1" applyFill="1" applyBorder="1" applyAlignment="1">
      <alignment horizontal="center" vertical="center" wrapText="1"/>
    </xf>
    <xf numFmtId="0" fontId="18" fillId="14" borderId="20" xfId="0" applyFont="1" applyFill="1" applyBorder="1" applyAlignment="1">
      <alignment horizontal="center" vertical="center" wrapText="1"/>
    </xf>
    <xf numFmtId="0" fontId="19" fillId="15" borderId="20" xfId="0" applyFont="1" applyFill="1" applyBorder="1" applyAlignment="1">
      <alignment horizontal="center" vertical="center" wrapText="1"/>
    </xf>
    <xf numFmtId="9" fontId="17" fillId="16" borderId="20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0" fillId="17" borderId="20" xfId="0" applyFont="1" applyFill="1" applyBorder="1" applyAlignment="1">
      <alignment horizontal="center" vertical="center" wrapText="1"/>
    </xf>
    <xf numFmtId="0" fontId="20" fillId="0" borderId="21" xfId="0" applyFont="1" applyBorder="1" applyAlignment="1">
      <alignment vertical="center" wrapText="1"/>
    </xf>
    <xf numFmtId="0" fontId="9" fillId="5" borderId="15" xfId="0" applyFont="1" applyFill="1" applyBorder="1" applyAlignment="1">
      <alignment vertical="center" wrapText="1"/>
    </xf>
    <xf numFmtId="0" fontId="9" fillId="5" borderId="18" xfId="0" applyFont="1" applyFill="1" applyBorder="1" applyAlignment="1">
      <alignment vertical="center" wrapText="1"/>
    </xf>
    <xf numFmtId="0" fontId="9" fillId="5" borderId="21" xfId="0" applyFont="1" applyFill="1" applyBorder="1" applyAlignment="1">
      <alignment vertical="center" wrapText="1"/>
    </xf>
    <xf numFmtId="0" fontId="22" fillId="5" borderId="13" xfId="0" applyFont="1" applyFill="1" applyBorder="1" applyAlignment="1">
      <alignment vertical="center" wrapText="1"/>
    </xf>
    <xf numFmtId="0" fontId="22" fillId="5" borderId="14" xfId="0" applyFont="1" applyFill="1" applyBorder="1" applyAlignment="1">
      <alignment vertical="center" wrapText="1"/>
    </xf>
    <xf numFmtId="0" fontId="22" fillId="5" borderId="16" xfId="0" applyFont="1" applyFill="1" applyBorder="1" applyAlignment="1">
      <alignment vertical="center" wrapText="1"/>
    </xf>
    <xf numFmtId="0" fontId="22" fillId="5" borderId="17" xfId="0" applyFont="1" applyFill="1" applyBorder="1" applyAlignment="1">
      <alignment vertical="center" wrapText="1"/>
    </xf>
    <xf numFmtId="0" fontId="22" fillId="5" borderId="19" xfId="0" applyFont="1" applyFill="1" applyBorder="1" applyAlignment="1">
      <alignment vertical="center" wrapText="1"/>
    </xf>
    <xf numFmtId="0" fontId="22" fillId="5" borderId="20" xfId="0" applyFont="1" applyFill="1" applyBorder="1" applyAlignment="1">
      <alignment vertical="center" wrapText="1"/>
    </xf>
    <xf numFmtId="0" fontId="9" fillId="6" borderId="14" xfId="0" applyFont="1" applyFill="1" applyBorder="1" applyAlignment="1">
      <alignment vertical="center" wrapText="1"/>
    </xf>
    <xf numFmtId="164" fontId="9" fillId="6" borderId="14" xfId="0" applyNumberFormat="1" applyFont="1" applyFill="1" applyBorder="1" applyAlignment="1">
      <alignment vertical="center" wrapText="1"/>
    </xf>
    <xf numFmtId="0" fontId="9" fillId="6" borderId="17" xfId="0" applyFont="1" applyFill="1" applyBorder="1" applyAlignment="1">
      <alignment vertical="center" wrapText="1"/>
    </xf>
    <xf numFmtId="164" fontId="9" fillId="6" borderId="17" xfId="0" applyNumberFormat="1" applyFont="1" applyFill="1" applyBorder="1" applyAlignment="1">
      <alignment vertical="center" wrapText="1"/>
    </xf>
    <xf numFmtId="0" fontId="9" fillId="6" borderId="20" xfId="0" applyFont="1" applyFill="1" applyBorder="1" applyAlignment="1">
      <alignment vertical="center" wrapText="1"/>
    </xf>
    <xf numFmtId="164" fontId="9" fillId="6" borderId="20" xfId="0" applyNumberFormat="1" applyFont="1" applyFill="1" applyBorder="1" applyAlignment="1">
      <alignment vertical="center" wrapText="1"/>
    </xf>
    <xf numFmtId="0" fontId="18" fillId="5" borderId="13" xfId="0" applyFont="1" applyFill="1" applyBorder="1" applyAlignment="1">
      <alignment vertical="center" wrapText="1"/>
    </xf>
    <xf numFmtId="0" fontId="18" fillId="5" borderId="16" xfId="0" applyFont="1" applyFill="1" applyBorder="1" applyAlignment="1">
      <alignment vertical="center" wrapText="1"/>
    </xf>
    <xf numFmtId="0" fontId="23" fillId="0" borderId="20" xfId="0" applyFont="1" applyBorder="1" applyAlignment="1">
      <alignment wrapText="1"/>
    </xf>
    <xf numFmtId="0" fontId="18" fillId="5" borderId="19" xfId="0" applyFont="1" applyFill="1" applyBorder="1" applyAlignment="1">
      <alignment vertical="center" wrapText="1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25" fillId="4" borderId="10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25" fillId="4" borderId="12" xfId="0" applyFont="1" applyFill="1" applyBorder="1" applyAlignment="1">
      <alignment horizontal="center" vertical="center" wrapText="1"/>
    </xf>
    <xf numFmtId="2" fontId="9" fillId="5" borderId="14" xfId="0" applyNumberFormat="1" applyFont="1" applyFill="1" applyBorder="1" applyAlignment="1">
      <alignment horizontal="center" vertical="center" wrapText="1"/>
    </xf>
    <xf numFmtId="2" fontId="9" fillId="5" borderId="17" xfId="0" applyNumberFormat="1" applyFont="1" applyFill="1" applyBorder="1" applyAlignment="1">
      <alignment horizontal="center" vertical="center" wrapText="1"/>
    </xf>
    <xf numFmtId="2" fontId="9" fillId="5" borderId="20" xfId="0" applyNumberFormat="1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center"/>
    </xf>
    <xf numFmtId="0" fontId="11" fillId="7" borderId="22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 wrapText="1"/>
    </xf>
    <xf numFmtId="0" fontId="9" fillId="5" borderId="24" xfId="0" applyFont="1" applyFill="1" applyBorder="1" applyAlignment="1">
      <alignment horizontal="center" vertical="center" wrapText="1"/>
    </xf>
    <xf numFmtId="0" fontId="9" fillId="5" borderId="25" xfId="0" applyFont="1" applyFill="1" applyBorder="1" applyAlignment="1">
      <alignment horizontal="center" vertical="center" wrapText="1"/>
    </xf>
    <xf numFmtId="0" fontId="9" fillId="18" borderId="15" xfId="0" applyFont="1" applyFill="1" applyBorder="1" applyAlignment="1">
      <alignment horizontal="center" vertical="center" wrapText="1"/>
    </xf>
    <xf numFmtId="0" fontId="9" fillId="18" borderId="18" xfId="0" applyFont="1" applyFill="1" applyBorder="1" applyAlignment="1">
      <alignment horizontal="center" vertical="center" wrapText="1"/>
    </xf>
    <xf numFmtId="0" fontId="9" fillId="18" borderId="21" xfId="0" applyFont="1" applyFill="1" applyBorder="1" applyAlignment="1">
      <alignment horizontal="center" vertical="center" wrapText="1"/>
    </xf>
    <xf numFmtId="0" fontId="22" fillId="5" borderId="13" xfId="0" applyFont="1" applyFill="1" applyBorder="1" applyAlignment="1">
      <alignment horizontal="center" vertical="center" wrapText="1"/>
    </xf>
    <xf numFmtId="0" fontId="22" fillId="5" borderId="14" xfId="0" applyFont="1" applyFill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center" wrapText="1"/>
    </xf>
    <xf numFmtId="0" fontId="22" fillId="5" borderId="20" xfId="0" applyFont="1" applyFill="1" applyBorder="1" applyAlignment="1">
      <alignment horizontal="center" vertical="center" wrapText="1"/>
    </xf>
    <xf numFmtId="0" fontId="24" fillId="5" borderId="24" xfId="0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32" fillId="22" borderId="0" xfId="0" applyFont="1" applyFill="1" applyAlignment="1">
      <alignment horizontal="center" vertical="center" wrapText="1"/>
    </xf>
    <xf numFmtId="0" fontId="31" fillId="22" borderId="0" xfId="0" applyFont="1" applyFill="1" applyAlignment="1">
      <alignment horizontal="center" vertical="center" wrapText="1"/>
    </xf>
    <xf numFmtId="0" fontId="34" fillId="21" borderId="0" xfId="0" applyFont="1" applyFill="1" applyAlignment="1">
      <alignment horizontal="center" vertical="top" wrapText="1"/>
    </xf>
    <xf numFmtId="0" fontId="34" fillId="20" borderId="0" xfId="0" applyFont="1" applyFill="1" applyAlignment="1">
      <alignment horizontal="center" vertical="top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/>
    <xf numFmtId="0" fontId="5" fillId="3" borderId="0" xfId="0" applyFont="1" applyFill="1" applyAlignment="1">
      <alignment horizontal="center" vertical="center"/>
    </xf>
    <xf numFmtId="0" fontId="11" fillId="7" borderId="9" xfId="0" applyFont="1" applyFill="1" applyBorder="1" applyAlignment="1">
      <alignment horizontal="center" vertical="center"/>
    </xf>
    <xf numFmtId="0" fontId="11" fillId="7" borderId="11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/>
    </xf>
    <xf numFmtId="9" fontId="12" fillId="5" borderId="9" xfId="0" applyNumberFormat="1" applyFont="1" applyFill="1" applyBorder="1" applyAlignment="1">
      <alignment horizontal="center" vertical="center"/>
    </xf>
    <xf numFmtId="9" fontId="12" fillId="5" borderId="10" xfId="0" applyNumberFormat="1" applyFont="1" applyFill="1" applyBorder="1" applyAlignment="1">
      <alignment horizontal="center" vertical="center"/>
    </xf>
    <xf numFmtId="9" fontId="12" fillId="5" borderId="11" xfId="0" applyNumberFormat="1" applyFont="1" applyFill="1" applyBorder="1" applyAlignment="1">
      <alignment horizontal="center" vertical="center"/>
    </xf>
    <xf numFmtId="0" fontId="11" fillId="9" borderId="9" xfId="0" applyFont="1" applyFill="1" applyBorder="1" applyAlignment="1">
      <alignment horizontal="center" vertical="center" wrapText="1"/>
    </xf>
    <xf numFmtId="0" fontId="11" fillId="9" borderId="10" xfId="0" applyFont="1" applyFill="1" applyBorder="1" applyAlignment="1">
      <alignment horizontal="center" vertical="center" wrapText="1"/>
    </xf>
    <xf numFmtId="0" fontId="4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3" fillId="10" borderId="0" xfId="0" applyFont="1" applyFill="1" applyAlignment="1">
      <alignment horizontal="center" vertical="center" wrapText="1"/>
    </xf>
    <xf numFmtId="0" fontId="14" fillId="10" borderId="0" xfId="0" applyFont="1" applyFill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1" fillId="9" borderId="11" xfId="0" applyFont="1" applyFill="1" applyBorder="1" applyAlignment="1">
      <alignment horizontal="center" vertical="center" wrapText="1"/>
    </xf>
    <xf numFmtId="1" fontId="15" fillId="11" borderId="9" xfId="0" applyNumberFormat="1" applyFont="1" applyFill="1" applyBorder="1" applyAlignment="1">
      <alignment horizontal="center" vertical="center"/>
    </xf>
    <xf numFmtId="0" fontId="15" fillId="11" borderId="10" xfId="0" applyFont="1" applyFill="1" applyBorder="1" applyAlignment="1">
      <alignment horizontal="center" vertical="center"/>
    </xf>
    <xf numFmtId="0" fontId="15" fillId="11" borderId="11" xfId="0" applyFont="1" applyFill="1" applyBorder="1" applyAlignment="1">
      <alignment horizontal="center" vertical="center"/>
    </xf>
    <xf numFmtId="0" fontId="15" fillId="11" borderId="9" xfId="0" applyFont="1" applyFill="1" applyBorder="1" applyAlignment="1">
      <alignment horizontal="center" vertical="center"/>
    </xf>
    <xf numFmtId="1" fontId="15" fillId="11" borderId="10" xfId="0" applyNumberFormat="1" applyFont="1" applyFill="1" applyBorder="1" applyAlignment="1">
      <alignment horizontal="center" vertical="center"/>
    </xf>
    <xf numFmtId="9" fontId="15" fillId="11" borderId="9" xfId="0" applyNumberFormat="1" applyFont="1" applyFill="1" applyBorder="1" applyAlignment="1">
      <alignment horizontal="center" vertical="center"/>
    </xf>
    <xf numFmtId="9" fontId="15" fillId="11" borderId="10" xfId="0" applyNumberFormat="1" applyFont="1" applyFill="1" applyBorder="1" applyAlignment="1">
      <alignment horizontal="center" vertical="center"/>
    </xf>
    <xf numFmtId="9" fontId="15" fillId="11" borderId="11" xfId="0" applyNumberFormat="1" applyFont="1" applyFill="1" applyBorder="1" applyAlignment="1">
      <alignment horizontal="center" vertical="center"/>
    </xf>
    <xf numFmtId="0" fontId="10" fillId="9" borderId="10" xfId="0" applyFont="1" applyFill="1" applyBorder="1" applyAlignment="1">
      <alignment horizontal="center" vertical="center"/>
    </xf>
    <xf numFmtId="9" fontId="16" fillId="11" borderId="10" xfId="0" applyNumberFormat="1" applyFont="1" applyFill="1" applyBorder="1" applyAlignment="1">
      <alignment horizontal="center" vertical="center"/>
    </xf>
    <xf numFmtId="0" fontId="21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9" borderId="0" xfId="0" applyFont="1" applyFill="1" applyAlignment="1">
      <alignment horizontal="center" vertical="center" wrapText="1"/>
    </xf>
    <xf numFmtId="0" fontId="27" fillId="19" borderId="0" xfId="0" applyFont="1" applyFill="1" applyAlignment="1">
      <alignment horizontal="center" vertical="center"/>
    </xf>
    <xf numFmtId="0" fontId="28" fillId="20" borderId="0" xfId="0" applyFont="1" applyFill="1" applyAlignment="1">
      <alignment horizontal="center" vertical="center" wrapText="1"/>
    </xf>
    <xf numFmtId="0" fontId="29" fillId="19" borderId="0" xfId="0" applyFont="1" applyFill="1" applyAlignment="1">
      <alignment horizontal="center" vertical="center"/>
    </xf>
    <xf numFmtId="0" fontId="30" fillId="21" borderId="0" xfId="0" applyFont="1" applyFill="1" applyAlignment="1">
      <alignment horizontal="center" vertical="center"/>
    </xf>
    <xf numFmtId="9" fontId="30" fillId="21" borderId="0" xfId="0" applyNumberFormat="1" applyFont="1" applyFill="1" applyAlignment="1">
      <alignment horizontal="center" vertical="center"/>
    </xf>
    <xf numFmtId="0" fontId="31" fillId="19" borderId="0" xfId="0" applyFont="1" applyFill="1" applyAlignment="1">
      <alignment horizontal="center" vertical="center" wrapText="1"/>
    </xf>
    <xf numFmtId="0" fontId="33" fillId="19" borderId="0" xfId="0" applyFont="1" applyFill="1" applyAlignment="1">
      <alignment horizontal="center" vertical="center"/>
    </xf>
    <xf numFmtId="0" fontId="31" fillId="22" borderId="0" xfId="0" applyFont="1" applyFill="1" applyAlignment="1">
      <alignment horizontal="center" vertical="center" wrapText="1"/>
    </xf>
    <xf numFmtId="0" fontId="35" fillId="21" borderId="0" xfId="0" applyFont="1" applyFill="1" applyAlignment="1">
      <alignment vertical="top" wrapText="1"/>
    </xf>
    <xf numFmtId="0" fontId="34" fillId="21" borderId="0" xfId="0" applyFont="1" applyFill="1" applyAlignment="1">
      <alignment vertical="top" wrapText="1"/>
    </xf>
    <xf numFmtId="0" fontId="35" fillId="20" borderId="0" xfId="0" applyFont="1" applyFill="1" applyAlignment="1">
      <alignment vertical="top" wrapText="1"/>
    </xf>
    <xf numFmtId="0" fontId="34" fillId="20" borderId="0" xfId="0" applyFont="1" applyFill="1" applyAlignment="1">
      <alignment vertical="top" wrapText="1"/>
    </xf>
    <xf numFmtId="0" fontId="36" fillId="25" borderId="0" xfId="0" applyFont="1" applyFill="1" applyAlignment="1">
      <alignment horizontal="left" vertical="center" wrapText="1"/>
    </xf>
    <xf numFmtId="0" fontId="28" fillId="24" borderId="0" xfId="0" applyFont="1" applyFill="1" applyAlignment="1">
      <alignment horizontal="left" vertical="center" wrapText="1"/>
    </xf>
    <xf numFmtId="0" fontId="26" fillId="21" borderId="26" xfId="0" applyFont="1" applyFill="1" applyBorder="1" applyAlignment="1">
      <alignment horizontal="left" vertical="center"/>
    </xf>
    <xf numFmtId="0" fontId="26" fillId="21" borderId="27" xfId="0" applyFont="1" applyFill="1" applyBorder="1" applyAlignment="1">
      <alignment horizontal="left" vertical="center"/>
    </xf>
    <xf numFmtId="0" fontId="26" fillId="23" borderId="27" xfId="0" applyFont="1" applyFill="1" applyBorder="1" applyAlignment="1">
      <alignment horizontal="center" vertical="center"/>
    </xf>
    <xf numFmtId="0" fontId="26" fillId="24" borderId="27" xfId="0" applyFont="1" applyFill="1" applyBorder="1" applyAlignment="1">
      <alignment horizontal="center" vertical="center"/>
    </xf>
    <xf numFmtId="9" fontId="26" fillId="24" borderId="27" xfId="0" applyNumberFormat="1" applyFont="1" applyFill="1" applyBorder="1" applyAlignment="1">
      <alignment horizontal="center" vertical="center"/>
    </xf>
    <xf numFmtId="0" fontId="26" fillId="21" borderId="32" xfId="0" applyFont="1" applyFill="1" applyBorder="1" applyAlignment="1">
      <alignment vertical="center" wrapText="1"/>
    </xf>
    <xf numFmtId="0" fontId="26" fillId="21" borderId="28" xfId="0" applyFont="1" applyFill="1" applyBorder="1" applyAlignment="1">
      <alignment horizontal="left" vertical="center"/>
    </xf>
    <xf numFmtId="0" fontId="26" fillId="21" borderId="29" xfId="0" applyFont="1" applyFill="1" applyBorder="1" applyAlignment="1">
      <alignment horizontal="left" vertical="center"/>
    </xf>
    <xf numFmtId="0" fontId="26" fillId="23" borderId="29" xfId="0" applyFont="1" applyFill="1" applyBorder="1" applyAlignment="1">
      <alignment horizontal="center" vertical="center"/>
    </xf>
    <xf numFmtId="0" fontId="26" fillId="24" borderId="29" xfId="0" applyFont="1" applyFill="1" applyBorder="1" applyAlignment="1">
      <alignment horizontal="center" vertical="center"/>
    </xf>
    <xf numFmtId="9" fontId="26" fillId="24" borderId="29" xfId="0" applyNumberFormat="1" applyFont="1" applyFill="1" applyBorder="1" applyAlignment="1">
      <alignment horizontal="center" vertical="center"/>
    </xf>
    <xf numFmtId="0" fontId="26" fillId="21" borderId="33" xfId="0" applyFont="1" applyFill="1" applyBorder="1" applyAlignment="1">
      <alignment vertical="center" wrapText="1"/>
    </xf>
    <xf numFmtId="0" fontId="26" fillId="21" borderId="30" xfId="0" applyFont="1" applyFill="1" applyBorder="1" applyAlignment="1">
      <alignment horizontal="left" vertical="center"/>
    </xf>
    <xf numFmtId="0" fontId="26" fillId="21" borderId="31" xfId="0" applyFont="1" applyFill="1" applyBorder="1" applyAlignment="1">
      <alignment horizontal="left" vertical="center"/>
    </xf>
    <xf numFmtId="0" fontId="26" fillId="23" borderId="31" xfId="0" applyFont="1" applyFill="1" applyBorder="1" applyAlignment="1">
      <alignment horizontal="center" vertical="center"/>
    </xf>
    <xf numFmtId="0" fontId="26" fillId="24" borderId="31" xfId="0" applyFont="1" applyFill="1" applyBorder="1" applyAlignment="1">
      <alignment horizontal="center" vertical="center"/>
    </xf>
    <xf numFmtId="9" fontId="26" fillId="24" borderId="31" xfId="0" applyNumberFormat="1" applyFont="1" applyFill="1" applyBorder="1" applyAlignment="1">
      <alignment horizontal="center" vertical="center"/>
    </xf>
    <xf numFmtId="0" fontId="26" fillId="21" borderId="34" xfId="0" applyFont="1" applyFill="1" applyBorder="1" applyAlignment="1">
      <alignment vertical="center" wrapText="1"/>
    </xf>
  </cellXfs>
  <cellStyles count="1">
    <cellStyle name="Normal" xfId="0" builtinId="0"/>
  </cellStyles>
  <dxfs count="92">
    <dxf>
      <font>
        <color rgb="FF666666"/>
      </font>
      <fill>
        <patternFill patternType="solid">
          <bgColor rgb="FFF2F2F2"/>
        </patternFill>
      </fill>
    </dxf>
    <dxf>
      <font>
        <b/>
        <color rgb="FF548235"/>
      </font>
      <fill>
        <patternFill patternType="solid">
          <bgColor rgb="FFE2F0D9"/>
        </patternFill>
      </fill>
    </dxf>
    <dxf>
      <font>
        <b/>
        <color rgb="FF548235"/>
      </font>
      <fill>
        <patternFill patternType="solid">
          <bgColor rgb="FFE2F0D9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ont>
        <b/>
        <color rgb="FF548235"/>
      </font>
      <fill>
        <patternFill patternType="solid">
          <bgColor rgb="FFE2F0D9"/>
        </patternFill>
      </fill>
    </dxf>
    <dxf>
      <font>
        <color rgb="FF666666"/>
      </font>
      <fill>
        <patternFill patternType="solid">
          <bgColor rgb="FFF2F2F2"/>
        </patternFill>
      </fill>
    </dxf>
    <dxf>
      <font>
        <b/>
        <color rgb="FF2F5597"/>
      </font>
      <fill>
        <patternFill patternType="solid">
          <bgColor rgb="FFD9EAF7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ont>
        <b/>
        <color rgb="FFC00000"/>
      </font>
      <fill>
        <patternFill patternType="solid">
          <bgColor rgb="FFF4CCCC"/>
        </patternFill>
      </fill>
    </dxf>
    <dxf>
      <font>
        <b/>
        <color rgb="FF2F5597"/>
      </font>
      <fill>
        <patternFill patternType="solid">
          <bgColor rgb="FFD9EAF7"/>
        </patternFill>
      </fill>
    </dxf>
    <dxf>
      <font>
        <color rgb="FF666666"/>
      </font>
      <fill>
        <patternFill patternType="solid">
          <bgColor rgb="FFF2F2F2"/>
        </patternFill>
      </fill>
    </dxf>
    <dxf>
      <font>
        <b/>
        <color rgb="FFC00000"/>
      </font>
      <fill>
        <patternFill patternType="solid">
          <bgColor rgb="FFF4CCCC"/>
        </patternFill>
      </fill>
    </dxf>
    <dxf>
      <font>
        <b/>
        <color rgb="FF548235"/>
      </font>
      <fill>
        <patternFill patternType="solid">
          <bgColor rgb="FFE2F0D9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ont>
        <b/>
        <color rgb="FF548235"/>
      </font>
      <fill>
        <patternFill patternType="solid">
          <bgColor rgb="FFE2F0D9"/>
        </patternFill>
      </fill>
    </dxf>
    <dxf>
      <font>
        <b/>
        <color rgb="FFC00000"/>
      </font>
      <fill>
        <patternFill patternType="solid">
          <bgColor rgb="FFF4CCCC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ont>
        <b/>
        <color rgb="FF2F5597"/>
      </font>
      <fill>
        <patternFill patternType="solid">
          <bgColor rgb="FFD9EAF7"/>
        </patternFill>
      </fill>
    </dxf>
    <dxf>
      <font>
        <color rgb="FF666666"/>
      </font>
      <fill>
        <patternFill patternType="solid">
          <bgColor rgb="FFF2F2F2"/>
        </patternFill>
      </fill>
    </dxf>
    <dxf>
      <font>
        <color rgb="FF666666"/>
      </font>
      <fill>
        <patternFill patternType="solid">
          <bgColor rgb="FFF2F2F2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ont>
        <b/>
        <color rgb="FF548235"/>
      </font>
      <fill>
        <patternFill patternType="solid">
          <bgColor rgb="FFE2F0D9"/>
        </patternFill>
      </fill>
    </dxf>
    <dxf>
      <font>
        <b/>
        <color rgb="FF2F5597"/>
      </font>
      <fill>
        <patternFill patternType="solid">
          <bgColor rgb="FFD9EAF7"/>
        </patternFill>
      </fill>
    </dxf>
    <dxf>
      <font>
        <b/>
        <color rgb="FFC00000"/>
      </font>
      <fill>
        <patternFill patternType="solid">
          <bgColor rgb="FFF4CCCC"/>
        </patternFill>
      </fill>
    </dxf>
    <dxf>
      <font>
        <b/>
        <color rgb="FF548235"/>
      </font>
      <fill>
        <patternFill patternType="solid">
          <bgColor rgb="FFE2F0D9"/>
        </patternFill>
      </fill>
    </dxf>
    <dxf>
      <font>
        <color rgb="FF666666"/>
      </font>
      <fill>
        <patternFill patternType="solid">
          <bgColor rgb="FFF2F2F2"/>
        </patternFill>
      </fill>
    </dxf>
    <dxf>
      <font>
        <b/>
        <color rgb="FF2F5597"/>
      </font>
      <fill>
        <patternFill patternType="solid">
          <bgColor rgb="FFD9EAF7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ont>
        <b/>
        <color rgb="FFC00000"/>
      </font>
      <fill>
        <patternFill patternType="solid">
          <bgColor rgb="FFF4CCCC"/>
        </patternFill>
      </fill>
    </dxf>
    <dxf>
      <font>
        <color rgb="FF666666"/>
      </font>
      <fill>
        <patternFill patternType="solid">
          <bgColor rgb="FFF2F2F2"/>
        </patternFill>
      </fill>
    </dxf>
    <dxf>
      <font>
        <b/>
        <color rgb="FF548235"/>
      </font>
      <fill>
        <patternFill patternType="solid">
          <bgColor rgb="FFE2F0D9"/>
        </patternFill>
      </fill>
    </dxf>
    <dxf>
      <font>
        <b/>
        <color rgb="FFC00000"/>
      </font>
      <fill>
        <patternFill patternType="solid">
          <bgColor rgb="FFF4CCCC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ont>
        <b/>
        <color rgb="FF2F5597"/>
      </font>
      <fill>
        <patternFill patternType="solid">
          <bgColor rgb="FFD9EAF7"/>
        </patternFill>
      </fill>
    </dxf>
    <dxf>
      <font>
        <color rgb="FF666666"/>
      </font>
      <fill>
        <patternFill patternType="solid">
          <bgColor rgb="FFF2F2F2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ont>
        <b/>
        <color rgb="FF548235"/>
      </font>
      <fill>
        <patternFill patternType="solid">
          <bgColor rgb="FFE2F0D9"/>
        </patternFill>
      </fill>
    </dxf>
    <dxf>
      <font>
        <b/>
        <color rgb="FF2F5597"/>
      </font>
      <fill>
        <patternFill patternType="solid">
          <bgColor rgb="FFD9EAF7"/>
        </patternFill>
      </fill>
    </dxf>
    <dxf>
      <font>
        <b/>
        <color rgb="FFC00000"/>
      </font>
      <fill>
        <patternFill patternType="solid">
          <bgColor rgb="FFF4CCCC"/>
        </patternFill>
      </fill>
    </dxf>
    <dxf>
      <font>
        <color rgb="FF666666"/>
      </font>
      <fill>
        <patternFill patternType="solid">
          <bgColor rgb="FFF2F2F2"/>
        </patternFill>
      </fill>
    </dxf>
    <dxf>
      <font>
        <b/>
        <color rgb="FF2F5597"/>
      </font>
      <fill>
        <patternFill patternType="solid">
          <bgColor rgb="FFD9EAF7"/>
        </patternFill>
      </fill>
    </dxf>
    <dxf>
      <font>
        <b/>
        <color rgb="FFC00000"/>
      </font>
      <fill>
        <patternFill patternType="solid">
          <bgColor rgb="FFF4CCCC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ont>
        <b/>
        <color rgb="FF548235"/>
      </font>
      <fill>
        <patternFill patternType="solid">
          <bgColor rgb="FFE2F0D9"/>
        </patternFill>
      </fill>
    </dxf>
    <dxf>
      <font>
        <b/>
        <color rgb="FFC00000"/>
      </font>
      <fill>
        <patternFill patternType="solid">
          <bgColor rgb="FFF4CCCC"/>
        </patternFill>
      </fill>
    </dxf>
    <dxf>
      <font>
        <color rgb="FF666666"/>
      </font>
      <fill>
        <patternFill patternType="solid">
          <bgColor rgb="FFF2F2F2"/>
        </patternFill>
      </fill>
    </dxf>
    <dxf>
      <font>
        <b/>
        <color rgb="FF2F5597"/>
      </font>
      <fill>
        <patternFill patternType="solid">
          <bgColor rgb="FFD9EAF7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ont>
        <b/>
        <color rgb="FF548235"/>
      </font>
      <fill>
        <patternFill patternType="solid">
          <bgColor rgb="FFE2F0D9"/>
        </patternFill>
      </fill>
    </dxf>
    <dxf>
      <font>
        <b/>
        <color rgb="FFC00000"/>
      </font>
      <fill>
        <patternFill patternType="solid">
          <bgColor rgb="FFF4CCCC"/>
        </patternFill>
      </fill>
    </dxf>
    <dxf>
      <font>
        <color rgb="FF666666"/>
      </font>
      <fill>
        <patternFill patternType="solid">
          <bgColor rgb="FFF2F2F2"/>
        </patternFill>
      </fill>
    </dxf>
    <dxf>
      <font>
        <b/>
        <color rgb="FF2F5597"/>
      </font>
      <fill>
        <patternFill patternType="solid">
          <bgColor rgb="FFD9EAF7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ont>
        <b/>
        <color rgb="FF548235"/>
      </font>
      <fill>
        <patternFill patternType="solid">
          <bgColor rgb="FFE2F0D9"/>
        </patternFill>
      </fill>
    </dxf>
    <dxf>
      <font>
        <b/>
        <color rgb="FFC00000"/>
      </font>
      <fill>
        <patternFill patternType="solid">
          <bgColor rgb="FFF4CCCC"/>
        </patternFill>
      </fill>
    </dxf>
    <dxf>
      <font>
        <color rgb="FF666666"/>
      </font>
      <fill>
        <patternFill patternType="solid">
          <bgColor rgb="FFF2F2F2"/>
        </patternFill>
      </fill>
    </dxf>
    <dxf>
      <font>
        <b/>
        <color rgb="FF2F5597"/>
      </font>
      <fill>
        <patternFill patternType="solid">
          <bgColor rgb="FFD9EAF7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ont>
        <b/>
        <color rgb="FF548235"/>
      </font>
      <fill>
        <patternFill patternType="solid">
          <bgColor rgb="FFE2F0D9"/>
        </patternFill>
      </fill>
    </dxf>
    <dxf>
      <font>
        <b/>
        <color rgb="FFC00000"/>
      </font>
      <fill>
        <patternFill patternType="solid">
          <bgColor rgb="FFF4CCCC"/>
        </patternFill>
      </fill>
    </dxf>
    <dxf>
      <font>
        <color rgb="FF666666"/>
      </font>
      <fill>
        <patternFill patternType="solid">
          <bgColor rgb="FFF2F2F2"/>
        </patternFill>
      </fill>
    </dxf>
    <dxf>
      <font>
        <b/>
        <color rgb="FF2F5597"/>
      </font>
      <fill>
        <patternFill patternType="solid">
          <bgColor rgb="FFD9EAF7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ont>
        <b/>
        <color rgb="FF548235"/>
      </font>
      <fill>
        <patternFill patternType="solid">
          <bgColor rgb="FFE2F0D9"/>
        </patternFill>
      </fill>
    </dxf>
    <dxf>
      <font>
        <b/>
        <color rgb="FF6B7280"/>
      </font>
      <fill>
        <patternFill>
          <bgColor rgb="FFF3F4F6"/>
        </patternFill>
      </fill>
    </dxf>
    <dxf>
      <font>
        <b/>
        <color rgb="FF1F5132"/>
      </font>
      <fill>
        <patternFill>
          <bgColor rgb="FFD9EAD3"/>
        </patternFill>
      </fill>
    </dxf>
    <dxf>
      <font>
        <b/>
        <color rgb="FF6B4E00"/>
      </font>
      <fill>
        <patternFill>
          <bgColor rgb="FFF7E7A9"/>
        </patternFill>
      </fill>
    </dxf>
    <dxf>
      <font>
        <b/>
        <color rgb="FF374151"/>
      </font>
      <fill>
        <patternFill>
          <bgColor rgb="FFD9DEE7"/>
        </patternFill>
      </fill>
    </dxf>
    <dxf>
      <font>
        <b/>
        <color rgb="FF6B3B18"/>
      </font>
      <fill>
        <patternFill>
          <bgColor rgb="FFE8C6A1"/>
        </patternFill>
      </fill>
    </dxf>
    <dxf>
      <font>
        <b/>
        <color rgb="FF6B7280"/>
      </font>
      <fill>
        <patternFill>
          <bgColor rgb="FFF3F4F6"/>
        </patternFill>
      </fill>
    </dxf>
    <dxf>
      <font>
        <b/>
        <color rgb="FF1F5132"/>
      </font>
      <fill>
        <patternFill>
          <bgColor rgb="FFD9EAD3"/>
        </patternFill>
      </fill>
    </dxf>
    <dxf>
      <font>
        <b/>
        <color rgb="FF6B4E00"/>
      </font>
      <fill>
        <patternFill>
          <bgColor rgb="FFF7E7A9"/>
        </patternFill>
      </fill>
    </dxf>
    <dxf>
      <font>
        <b/>
        <color rgb="FF374151"/>
      </font>
      <fill>
        <patternFill>
          <bgColor rgb="FFD9DEE7"/>
        </patternFill>
      </fill>
    </dxf>
    <dxf>
      <font>
        <b/>
        <color rgb="FF6B3B18"/>
      </font>
      <fill>
        <patternFill>
          <bgColor rgb="FFE8C6A1"/>
        </patternFill>
      </fill>
    </dxf>
    <dxf>
      <font>
        <color rgb="FF666666"/>
      </font>
      <fill>
        <patternFill>
          <bgColor rgb="FFF2F2F2"/>
        </patternFill>
      </fill>
    </dxf>
    <dxf>
      <font>
        <b/>
        <color rgb="FFFFFFFF"/>
      </font>
      <fill>
        <patternFill>
          <bgColor rgb="FF70AD47"/>
        </patternFill>
      </fill>
    </dxf>
    <dxf>
      <font>
        <b/>
        <color rgb="FF7F6000"/>
      </font>
      <fill>
        <patternFill>
          <bgColor rgb="FFFFD966"/>
        </patternFill>
      </fill>
    </dxf>
    <dxf>
      <font>
        <b/>
        <color rgb="FF44546A"/>
      </font>
      <fill>
        <patternFill>
          <bgColor rgb="FFD9E1F2"/>
        </patternFill>
      </fill>
    </dxf>
    <dxf>
      <font>
        <b/>
        <color rgb="FF7F4125"/>
      </font>
      <fill>
        <patternFill>
          <bgColor rgb="FFF4B183"/>
        </patternFill>
      </fill>
    </dxf>
    <dxf>
      <font>
        <b/>
        <color rgb="FF9C0006"/>
      </font>
      <fill>
        <patternFill>
          <bgColor rgb="FFFFC7CE"/>
        </patternFill>
      </fill>
    </dxf>
    <dxf>
      <font>
        <b/>
        <color rgb="FF006100"/>
      </font>
      <fill>
        <patternFill>
          <bgColor rgb="FFC6EFCE"/>
        </patternFill>
      </fill>
    </dxf>
    <dxf>
      <font>
        <color rgb="FF666666"/>
      </font>
      <fill>
        <patternFill>
          <bgColor rgb="FFF2F2F2"/>
        </patternFill>
      </fill>
    </dxf>
    <dxf>
      <font>
        <b/>
        <color rgb="FFFFFFFF"/>
      </font>
      <fill>
        <patternFill>
          <bgColor rgb="FFC00000"/>
        </patternFill>
      </fill>
    </dxf>
    <dxf>
      <font>
        <b/>
        <color rgb="FF7F6000"/>
      </font>
      <fill>
        <patternFill>
          <bgColor rgb="FFFFD966"/>
        </patternFill>
      </fill>
    </dxf>
    <dxf>
      <font>
        <b/>
        <color rgb="FFFFFFFF"/>
      </font>
      <fill>
        <patternFill>
          <bgColor rgb="FF70AD47"/>
        </patternFill>
      </fill>
    </dxf>
    <dxf>
      <font>
        <color rgb="FF9C0006"/>
      </font>
      <fill>
        <patternFill>
          <bgColor rgb="FFFCE4D6"/>
        </patternFill>
      </fill>
    </dxf>
    <dxf>
      <font>
        <color rgb="FF7F6000"/>
      </font>
      <fill>
        <patternFill>
          <bgColor rgb="FFFFF2CC"/>
        </patternFill>
      </fill>
    </dxf>
    <dxf>
      <font>
        <color rgb="FF375623"/>
      </font>
      <fill>
        <patternFill>
          <bgColor rgb="FFE2F0D9"/>
        </patternFill>
      </fill>
    </dxf>
    <dxf>
      <font>
        <color rgb="FF666666"/>
      </font>
      <fill>
        <patternFill>
          <bgColor rgb="FFF2F2F2"/>
        </patternFill>
      </fill>
    </dxf>
    <dxf>
      <font>
        <color rgb="FF9C0006"/>
      </font>
      <fill>
        <patternFill>
          <bgColor rgb="FFFCE4D6"/>
        </patternFill>
      </fill>
    </dxf>
    <dxf>
      <font>
        <color rgb="FF7F6000"/>
      </font>
      <fill>
        <patternFill>
          <bgColor rgb="FFFFF2CC"/>
        </patternFill>
      </fill>
    </dxf>
    <dxf>
      <font>
        <color rgb="FF375623"/>
      </font>
      <fill>
        <patternFill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8"/>
  <sheetViews>
    <sheetView topLeftCell="A6" workbookViewId="0">
      <selection activeCell="R8" sqref="R8"/>
    </sheetView>
  </sheetViews>
  <sheetFormatPr defaultRowHeight="13.8"/>
  <cols>
    <col min="1" max="1" width="14" customWidth="1"/>
    <col min="2" max="2" width="18" customWidth="1"/>
    <col min="3" max="3" width="5.09765625" hidden="1" customWidth="1"/>
    <col min="4" max="4" width="4" hidden="1" customWidth="1"/>
    <col min="5" max="5" width="24.796875" hidden="1" customWidth="1"/>
    <col min="6" max="6" width="24.69921875" hidden="1" customWidth="1"/>
    <col min="7" max="7" width="36.3984375" hidden="1" customWidth="1"/>
    <col min="8" max="8" width="21.796875" hidden="1" customWidth="1"/>
    <col min="9" max="9" width="27.8984375" hidden="1" customWidth="1"/>
    <col min="10" max="10" width="19.796875" hidden="1" customWidth="1"/>
    <col min="11" max="11" width="39.69921875" hidden="1" customWidth="1"/>
    <col min="12" max="12" width="30.09765625" hidden="1" customWidth="1"/>
    <col min="13" max="17" width="14" customWidth="1"/>
    <col min="18" max="32" width="13" customWidth="1"/>
    <col min="33" max="35" width="10" customWidth="1"/>
    <col min="36" max="36" width="12" customWidth="1"/>
    <col min="37" max="37" width="14" customWidth="1"/>
    <col min="38" max="38" width="18" customWidth="1"/>
    <col min="39" max="39" width="30" customWidth="1"/>
  </cols>
  <sheetData>
    <row r="1" spans="1:39" ht="16.350000000000001" customHeight="1">
      <c r="A1" s="140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1"/>
    </row>
    <row r="2" spans="1:39" ht="12.75" customHeight="1">
      <c r="A2" s="142" t="s">
        <v>1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  <c r="AI2" s="142"/>
      <c r="AJ2" s="142"/>
      <c r="AK2" s="142"/>
      <c r="AL2" s="142"/>
      <c r="AM2" s="141"/>
    </row>
    <row r="3" spans="1:39" ht="14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9">
      <c r="A4" s="134" t="s">
        <v>2</v>
      </c>
      <c r="B4" s="135"/>
      <c r="C4" s="135"/>
      <c r="D4" s="136"/>
      <c r="E4" s="134" t="s">
        <v>3</v>
      </c>
      <c r="F4" s="147"/>
      <c r="G4" s="147"/>
      <c r="H4" s="135"/>
      <c r="I4" s="135"/>
      <c r="J4" s="136"/>
      <c r="K4" s="13"/>
      <c r="L4" s="113"/>
      <c r="M4" s="134" t="s">
        <v>4</v>
      </c>
      <c r="N4" s="135"/>
      <c r="O4" s="135"/>
      <c r="P4" s="136"/>
      <c r="Q4" s="134" t="s">
        <v>5</v>
      </c>
      <c r="R4" s="135"/>
      <c r="S4" s="135"/>
      <c r="T4" s="136"/>
      <c r="U4" s="134" t="s">
        <v>6</v>
      </c>
      <c r="V4" s="135"/>
      <c r="W4" s="135"/>
      <c r="X4" s="136"/>
      <c r="Y4" s="134" t="s">
        <v>7</v>
      </c>
      <c r="Z4" s="135"/>
      <c r="AA4" s="135"/>
      <c r="AB4" s="136"/>
      <c r="AC4" s="134" t="s">
        <v>8</v>
      </c>
      <c r="AD4" s="135"/>
      <c r="AE4" s="135"/>
      <c r="AF4" s="136"/>
      <c r="AG4" s="134" t="s">
        <v>9</v>
      </c>
      <c r="AH4" s="135"/>
      <c r="AI4" s="135"/>
      <c r="AJ4" s="135"/>
      <c r="AK4" s="135"/>
      <c r="AL4" s="136"/>
    </row>
    <row r="5" spans="1:39" ht="18">
      <c r="A5" s="137">
        <f>COUNTA(A9:A48)</f>
        <v>40</v>
      </c>
      <c r="B5" s="138"/>
      <c r="C5" s="138"/>
      <c r="D5" s="139"/>
      <c r="E5" s="137">
        <f>COUNTIFS(M9:M48,"Complete",N9:N48,"Complete",O9:O48,"Complete",P9:P48,"Complete",Q9:Q48,"Complete")</f>
        <v>0</v>
      </c>
      <c r="F5" s="148"/>
      <c r="G5" s="148"/>
      <c r="H5" s="138"/>
      <c r="I5" s="138"/>
      <c r="J5" s="139"/>
      <c r="K5" s="14"/>
      <c r="L5" s="114"/>
      <c r="M5" s="137">
        <f>COUNTIF(R9:AF48,"Attended")+COUNTIF(R9:AF48,"Excused")+COUNTIF(R9:AF48,"Not Attended")</f>
        <v>0</v>
      </c>
      <c r="N5" s="138"/>
      <c r="O5" s="138"/>
      <c r="P5" s="139"/>
      <c r="Q5" s="137">
        <f>COUNTIF(R9:AF48,"Attended")</f>
        <v>0</v>
      </c>
      <c r="R5" s="138"/>
      <c r="S5" s="138"/>
      <c r="T5" s="139"/>
      <c r="U5" s="137">
        <f>COUNTIF(R9:AF48,"Excused")</f>
        <v>0</v>
      </c>
      <c r="V5" s="138"/>
      <c r="W5" s="138"/>
      <c r="X5" s="139"/>
      <c r="Y5" s="149">
        <f>IFERROR(SUM(AJ9:AJ48)/COUNTIF(AK9:AK48,"&lt;&gt;Not Started"),0)</f>
        <v>0</v>
      </c>
      <c r="Z5" s="150"/>
      <c r="AA5" s="150"/>
      <c r="AB5" s="151"/>
      <c r="AC5" s="137">
        <f>COUNTIF(AK9:AK48,"On Track")</f>
        <v>0</v>
      </c>
      <c r="AD5" s="138"/>
      <c r="AE5" s="138"/>
      <c r="AF5" s="139"/>
      <c r="AG5" s="137">
        <f>COUNTIF(AK9:AK48,"Monitor")+COUNTIF(AK9:AK48,"Follow Up")</f>
        <v>0</v>
      </c>
      <c r="AH5" s="138"/>
      <c r="AI5" s="138"/>
      <c r="AJ5" s="138"/>
      <c r="AK5" s="138"/>
      <c r="AL5" s="139"/>
    </row>
    <row r="6" spans="1:39" ht="14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9" ht="12.75" customHeight="1">
      <c r="A7" s="143" t="s">
        <v>10</v>
      </c>
      <c r="B7" s="144"/>
      <c r="C7" s="143" t="s">
        <v>11</v>
      </c>
      <c r="D7" s="145"/>
      <c r="E7" s="145"/>
      <c r="F7" s="146"/>
      <c r="G7" s="146"/>
      <c r="H7" s="145"/>
      <c r="I7" s="145"/>
      <c r="J7" s="144"/>
      <c r="K7" s="15"/>
      <c r="L7" s="115"/>
      <c r="M7" s="143" t="s">
        <v>12</v>
      </c>
      <c r="N7" s="145"/>
      <c r="O7" s="145"/>
      <c r="P7" s="145"/>
      <c r="Q7" s="144"/>
      <c r="R7" s="143" t="s">
        <v>13</v>
      </c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4"/>
      <c r="AG7" s="143" t="s">
        <v>14</v>
      </c>
      <c r="AH7" s="145"/>
      <c r="AI7" s="145"/>
      <c r="AJ7" s="145"/>
      <c r="AK7" s="145"/>
      <c r="AL7" s="144"/>
      <c r="AM7" s="141"/>
    </row>
    <row r="8" spans="1:39" ht="31.8" customHeight="1">
      <c r="A8" s="10" t="s">
        <v>15</v>
      </c>
      <c r="B8" s="11" t="s">
        <v>16</v>
      </c>
      <c r="C8" s="11" t="s">
        <v>17</v>
      </c>
      <c r="D8" s="11" t="s">
        <v>18</v>
      </c>
      <c r="E8" s="11" t="s">
        <v>19</v>
      </c>
      <c r="F8" s="108" t="s">
        <v>20</v>
      </c>
      <c r="G8" s="108" t="s">
        <v>21</v>
      </c>
      <c r="H8" s="11" t="s">
        <v>22</v>
      </c>
      <c r="I8" s="11" t="s">
        <v>23</v>
      </c>
      <c r="J8" s="103" t="s">
        <v>24</v>
      </c>
      <c r="K8" s="108" t="s">
        <v>25</v>
      </c>
      <c r="L8" s="112" t="s">
        <v>26</v>
      </c>
      <c r="M8" s="11" t="s">
        <v>27</v>
      </c>
      <c r="N8" s="11" t="s">
        <v>28</v>
      </c>
      <c r="O8" s="11" t="s">
        <v>29</v>
      </c>
      <c r="P8" s="11" t="s">
        <v>30</v>
      </c>
      <c r="Q8" s="11" t="s">
        <v>31</v>
      </c>
      <c r="R8" s="11" t="str">
        <f>'Tracker Guide'!B6</f>
        <v>Event 1</v>
      </c>
      <c r="S8" s="11" t="str">
        <f>'Tracker Guide'!B7</f>
        <v>Event 2</v>
      </c>
      <c r="T8" s="11" t="str">
        <f>'Tracker Guide'!B8</f>
        <v>Event 3</v>
      </c>
      <c r="U8" s="11" t="str">
        <f>'Tracker Guide'!B9</f>
        <v>Event 4</v>
      </c>
      <c r="V8" s="11" t="str">
        <f>'Tracker Guide'!B10</f>
        <v>Event 5</v>
      </c>
      <c r="W8" s="11" t="str">
        <f>'Tracker Guide'!B11</f>
        <v>Event 6</v>
      </c>
      <c r="X8" s="11" t="str">
        <f>'Tracker Guide'!B12</f>
        <v>Event 7</v>
      </c>
      <c r="Y8" s="11" t="str">
        <f>'Tracker Guide'!B13</f>
        <v>Event 8</v>
      </c>
      <c r="Z8" s="11" t="str">
        <f>'Tracker Guide'!B14</f>
        <v>Event 9</v>
      </c>
      <c r="AA8" s="11" t="str">
        <f>'Tracker Guide'!B15</f>
        <v>Event 10</v>
      </c>
      <c r="AB8" s="11" t="str">
        <f>'Tracker Guide'!B16</f>
        <v>Event 11</v>
      </c>
      <c r="AC8" s="11" t="str">
        <f>'Tracker Guide'!B17</f>
        <v>Event 12</v>
      </c>
      <c r="AD8" s="11" t="str">
        <f>'Tracker Guide'!B18</f>
        <v>Event 13</v>
      </c>
      <c r="AE8" s="11" t="str">
        <f>'Tracker Guide'!B19</f>
        <v>Event 14</v>
      </c>
      <c r="AF8" s="11" t="str">
        <f>'Tracker Guide'!B20</f>
        <v>Event 15</v>
      </c>
      <c r="AG8" s="11" t="s">
        <v>5</v>
      </c>
      <c r="AH8" s="11" t="s">
        <v>6</v>
      </c>
      <c r="AI8" s="11" t="s">
        <v>32</v>
      </c>
      <c r="AJ8" s="11" t="s">
        <v>33</v>
      </c>
      <c r="AK8" s="11" t="s">
        <v>34</v>
      </c>
      <c r="AL8" s="12" t="s">
        <v>35</v>
      </c>
      <c r="AM8" t="s">
        <v>36</v>
      </c>
    </row>
    <row r="9" spans="1:39">
      <c r="A9" s="122" t="s">
        <v>37</v>
      </c>
      <c r="B9" s="123" t="s">
        <v>38</v>
      </c>
      <c r="C9" s="104" t="s">
        <v>39</v>
      </c>
      <c r="D9" s="109">
        <v>3.6</v>
      </c>
      <c r="E9" s="104" t="s">
        <v>40</v>
      </c>
      <c r="F9" s="104" t="s">
        <v>41</v>
      </c>
      <c r="G9" s="104" t="s">
        <v>42</v>
      </c>
      <c r="H9" s="104" t="s">
        <v>43</v>
      </c>
      <c r="I9" s="104" t="s">
        <v>44</v>
      </c>
      <c r="J9" s="104" t="s">
        <v>41</v>
      </c>
      <c r="K9" s="104" t="s">
        <v>45</v>
      </c>
      <c r="L9" s="116" t="s">
        <v>46</v>
      </c>
      <c r="M9" s="47"/>
      <c r="N9" s="47"/>
      <c r="O9" s="47" t="s">
        <v>47</v>
      </c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8">
        <f t="shared" ref="AG9:AG48" si="0">COUNTIF(R9:AF9,"Attended")</f>
        <v>0</v>
      </c>
      <c r="AH9" s="48">
        <f t="shared" ref="AH9:AH48" si="1">COUNTIF(R9:AF9,"Excused")</f>
        <v>0</v>
      </c>
      <c r="AI9" s="48">
        <f t="shared" ref="AI9:AI48" si="2">COUNTIF(R9:AF9,"Not Attended")</f>
        <v>0</v>
      </c>
      <c r="AJ9" s="49">
        <f t="shared" ref="AJ9:AJ48" si="3">IFERROR(AG9/(AG9+AI9),0)</f>
        <v>0</v>
      </c>
      <c r="AK9" s="48" t="str">
        <f t="shared" ref="AK9:AK48" si="4">IF((AG9+AH9+AI9)=0,"Not Started",IF(AJ9&gt;=0.7,"On Track",IF(AJ9&gt;=0.5,"Monitor","Follow Up")))</f>
        <v>Not Started</v>
      </c>
      <c r="AL9" s="119"/>
    </row>
    <row r="10" spans="1:39" ht="12.3" customHeight="1">
      <c r="A10" s="124" t="s">
        <v>48</v>
      </c>
      <c r="B10" s="125" t="s">
        <v>49</v>
      </c>
      <c r="C10" s="105"/>
      <c r="D10" s="110"/>
      <c r="E10" s="105"/>
      <c r="F10" s="105"/>
      <c r="G10" s="105" t="s">
        <v>50</v>
      </c>
      <c r="H10" s="105" t="s">
        <v>51</v>
      </c>
      <c r="I10" s="105" t="s">
        <v>52</v>
      </c>
      <c r="J10" s="105" t="s">
        <v>53</v>
      </c>
      <c r="K10" s="105"/>
      <c r="L10" s="117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3">
        <f t="shared" si="0"/>
        <v>0</v>
      </c>
      <c r="AH10" s="53">
        <f t="shared" si="1"/>
        <v>0</v>
      </c>
      <c r="AI10" s="53">
        <f t="shared" si="2"/>
        <v>0</v>
      </c>
      <c r="AJ10" s="54">
        <f t="shared" si="3"/>
        <v>0</v>
      </c>
      <c r="AK10" s="53" t="str">
        <f t="shared" si="4"/>
        <v>Not Started</v>
      </c>
      <c r="AL10" s="120"/>
    </row>
    <row r="11" spans="1:39" ht="12.3" customHeight="1">
      <c r="A11" s="124" t="s">
        <v>54</v>
      </c>
      <c r="B11" s="125" t="s">
        <v>55</v>
      </c>
      <c r="C11" s="105" t="s">
        <v>56</v>
      </c>
      <c r="D11" s="110">
        <v>3.9</v>
      </c>
      <c r="E11" s="105" t="s">
        <v>57</v>
      </c>
      <c r="F11" s="105" t="s">
        <v>58</v>
      </c>
      <c r="G11" s="105" t="s">
        <v>59</v>
      </c>
      <c r="H11" s="105" t="s">
        <v>60</v>
      </c>
      <c r="I11" s="105" t="s">
        <v>61</v>
      </c>
      <c r="J11" s="105" t="s">
        <v>62</v>
      </c>
      <c r="K11" s="105" t="s">
        <v>63</v>
      </c>
      <c r="L11" s="117" t="s">
        <v>64</v>
      </c>
      <c r="M11" s="52"/>
      <c r="N11" s="52"/>
      <c r="O11" s="52" t="s">
        <v>47</v>
      </c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3">
        <f t="shared" si="0"/>
        <v>0</v>
      </c>
      <c r="AH11" s="53">
        <f t="shared" si="1"/>
        <v>0</v>
      </c>
      <c r="AI11" s="53">
        <f t="shared" si="2"/>
        <v>0</v>
      </c>
      <c r="AJ11" s="54">
        <f t="shared" si="3"/>
        <v>0</v>
      </c>
      <c r="AK11" s="53" t="str">
        <f t="shared" si="4"/>
        <v>Not Started</v>
      </c>
      <c r="AL11" s="120"/>
    </row>
    <row r="12" spans="1:39" ht="12.3" customHeight="1">
      <c r="A12" s="124" t="s">
        <v>65</v>
      </c>
      <c r="B12" s="125" t="s">
        <v>66</v>
      </c>
      <c r="C12" s="105" t="s">
        <v>56</v>
      </c>
      <c r="D12" s="110">
        <v>2</v>
      </c>
      <c r="E12" s="105" t="s">
        <v>67</v>
      </c>
      <c r="F12" s="105" t="s">
        <v>68</v>
      </c>
      <c r="G12" s="105" t="s">
        <v>69</v>
      </c>
      <c r="H12" s="105" t="s">
        <v>70</v>
      </c>
      <c r="I12" s="105" t="s">
        <v>67</v>
      </c>
      <c r="J12" s="105" t="s">
        <v>68</v>
      </c>
      <c r="K12" s="105" t="s">
        <v>71</v>
      </c>
      <c r="L12" s="117" t="s">
        <v>72</v>
      </c>
      <c r="M12" s="52"/>
      <c r="N12" s="52"/>
      <c r="O12" s="52" t="s">
        <v>47</v>
      </c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3">
        <f t="shared" si="0"/>
        <v>0</v>
      </c>
      <c r="AH12" s="53">
        <f t="shared" si="1"/>
        <v>0</v>
      </c>
      <c r="AI12" s="53">
        <f t="shared" si="2"/>
        <v>0</v>
      </c>
      <c r="AJ12" s="54">
        <f t="shared" si="3"/>
        <v>0</v>
      </c>
      <c r="AK12" s="53" t="str">
        <f t="shared" si="4"/>
        <v>Not Started</v>
      </c>
      <c r="AL12" s="120"/>
    </row>
    <row r="13" spans="1:39" ht="24">
      <c r="A13" s="124" t="s">
        <v>73</v>
      </c>
      <c r="B13" s="125" t="s">
        <v>66</v>
      </c>
      <c r="C13" s="105" t="s">
        <v>74</v>
      </c>
      <c r="D13" s="110"/>
      <c r="E13" s="105" t="s">
        <v>75</v>
      </c>
      <c r="F13" s="105" t="s">
        <v>76</v>
      </c>
      <c r="G13" s="105" t="s">
        <v>77</v>
      </c>
      <c r="H13" s="105" t="s">
        <v>78</v>
      </c>
      <c r="I13" s="105" t="s">
        <v>79</v>
      </c>
      <c r="J13" s="105" t="s">
        <v>76</v>
      </c>
      <c r="K13" s="105" t="s">
        <v>80</v>
      </c>
      <c r="L13" s="117"/>
      <c r="M13" s="52"/>
      <c r="N13" s="52"/>
      <c r="O13" s="52" t="s">
        <v>47</v>
      </c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3">
        <f t="shared" si="0"/>
        <v>0</v>
      </c>
      <c r="AH13" s="53">
        <f t="shared" si="1"/>
        <v>0</v>
      </c>
      <c r="AI13" s="53">
        <f t="shared" si="2"/>
        <v>0</v>
      </c>
      <c r="AJ13" s="54">
        <f t="shared" si="3"/>
        <v>0</v>
      </c>
      <c r="AK13" s="53" t="str">
        <f t="shared" si="4"/>
        <v>Not Started</v>
      </c>
      <c r="AL13" s="120"/>
    </row>
    <row r="14" spans="1:39" ht="12.3" customHeight="1">
      <c r="A14" s="124" t="s">
        <v>81</v>
      </c>
      <c r="B14" s="125" t="s">
        <v>82</v>
      </c>
      <c r="C14" s="105" t="s">
        <v>56</v>
      </c>
      <c r="D14" s="110">
        <v>4</v>
      </c>
      <c r="E14" s="105" t="s">
        <v>83</v>
      </c>
      <c r="F14" s="105" t="s">
        <v>84</v>
      </c>
      <c r="G14" s="105" t="s">
        <v>85</v>
      </c>
      <c r="H14" s="105" t="s">
        <v>86</v>
      </c>
      <c r="I14" s="105" t="s">
        <v>87</v>
      </c>
      <c r="J14" s="105" t="s">
        <v>88</v>
      </c>
      <c r="K14" s="105" t="s">
        <v>89</v>
      </c>
      <c r="L14" s="117" t="s">
        <v>46</v>
      </c>
      <c r="M14" s="52"/>
      <c r="N14" s="52"/>
      <c r="O14" s="52" t="s">
        <v>47</v>
      </c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3">
        <f t="shared" si="0"/>
        <v>0</v>
      </c>
      <c r="AH14" s="53">
        <f t="shared" si="1"/>
        <v>0</v>
      </c>
      <c r="AI14" s="53">
        <f t="shared" si="2"/>
        <v>0</v>
      </c>
      <c r="AJ14" s="54">
        <f t="shared" si="3"/>
        <v>0</v>
      </c>
      <c r="AK14" s="53" t="str">
        <f t="shared" si="4"/>
        <v>Not Started</v>
      </c>
      <c r="AL14" s="120"/>
    </row>
    <row r="15" spans="1:39" ht="12.3" customHeight="1">
      <c r="A15" s="124" t="s">
        <v>82</v>
      </c>
      <c r="B15" s="125" t="s">
        <v>90</v>
      </c>
      <c r="C15" s="105" t="s">
        <v>91</v>
      </c>
      <c r="D15" s="110"/>
      <c r="E15" s="105" t="s">
        <v>92</v>
      </c>
      <c r="F15" s="105" t="s">
        <v>93</v>
      </c>
      <c r="G15" s="105" t="s">
        <v>94</v>
      </c>
      <c r="H15" s="105" t="s">
        <v>95</v>
      </c>
      <c r="I15" s="105" t="s">
        <v>92</v>
      </c>
      <c r="J15" s="105" t="s">
        <v>96</v>
      </c>
      <c r="K15" s="105" t="s">
        <v>97</v>
      </c>
      <c r="L15" s="117" t="s">
        <v>46</v>
      </c>
      <c r="M15" s="52"/>
      <c r="N15" s="52"/>
      <c r="O15" s="52" t="s">
        <v>47</v>
      </c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3">
        <f t="shared" si="0"/>
        <v>0</v>
      </c>
      <c r="AH15" s="53">
        <f t="shared" si="1"/>
        <v>0</v>
      </c>
      <c r="AI15" s="53">
        <f t="shared" si="2"/>
        <v>0</v>
      </c>
      <c r="AJ15" s="54">
        <f t="shared" si="3"/>
        <v>0</v>
      </c>
      <c r="AK15" s="53" t="str">
        <f t="shared" si="4"/>
        <v>Not Started</v>
      </c>
      <c r="AL15" s="120"/>
    </row>
    <row r="16" spans="1:39" ht="12.3" customHeight="1">
      <c r="A16" s="124" t="s">
        <v>98</v>
      </c>
      <c r="B16" s="125" t="s">
        <v>99</v>
      </c>
      <c r="C16" s="105" t="s">
        <v>74</v>
      </c>
      <c r="D16" s="110">
        <v>3</v>
      </c>
      <c r="E16" s="105" t="s">
        <v>100</v>
      </c>
      <c r="F16" s="105" t="s">
        <v>101</v>
      </c>
      <c r="G16" s="105" t="s">
        <v>102</v>
      </c>
      <c r="H16" s="105" t="s">
        <v>103</v>
      </c>
      <c r="I16" s="105" t="s">
        <v>104</v>
      </c>
      <c r="J16" s="105" t="s">
        <v>105</v>
      </c>
      <c r="K16" s="105" t="s">
        <v>106</v>
      </c>
      <c r="L16" s="117" t="s">
        <v>107</v>
      </c>
      <c r="M16" s="52"/>
      <c r="N16" s="52"/>
      <c r="O16" s="52" t="s">
        <v>47</v>
      </c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3">
        <f t="shared" si="0"/>
        <v>0</v>
      </c>
      <c r="AH16" s="53">
        <f t="shared" si="1"/>
        <v>0</v>
      </c>
      <c r="AI16" s="53">
        <f t="shared" si="2"/>
        <v>0</v>
      </c>
      <c r="AJ16" s="54">
        <f t="shared" si="3"/>
        <v>0</v>
      </c>
      <c r="AK16" s="53" t="str">
        <f t="shared" si="4"/>
        <v>Not Started</v>
      </c>
      <c r="AL16" s="120"/>
    </row>
    <row r="17" spans="1:38" ht="12.3" customHeight="1">
      <c r="A17" s="124" t="s">
        <v>108</v>
      </c>
      <c r="B17" s="125" t="s">
        <v>109</v>
      </c>
      <c r="C17" s="105" t="s">
        <v>110</v>
      </c>
      <c r="D17" s="110">
        <v>2.5</v>
      </c>
      <c r="E17" s="105" t="s">
        <v>111</v>
      </c>
      <c r="F17" s="105" t="s">
        <v>112</v>
      </c>
      <c r="G17" s="105" t="s">
        <v>113</v>
      </c>
      <c r="H17" s="105" t="s">
        <v>114</v>
      </c>
      <c r="I17" s="105" t="s">
        <v>115</v>
      </c>
      <c r="J17" s="105" t="s">
        <v>116</v>
      </c>
      <c r="K17" s="105" t="s">
        <v>117</v>
      </c>
      <c r="L17" s="117"/>
      <c r="M17" s="52"/>
      <c r="N17" s="52"/>
      <c r="O17" s="52" t="s">
        <v>47</v>
      </c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3">
        <f t="shared" si="0"/>
        <v>0</v>
      </c>
      <c r="AH17" s="53">
        <f t="shared" si="1"/>
        <v>0</v>
      </c>
      <c r="AI17" s="53">
        <f t="shared" si="2"/>
        <v>0</v>
      </c>
      <c r="AJ17" s="54">
        <f t="shared" si="3"/>
        <v>0</v>
      </c>
      <c r="AK17" s="53" t="str">
        <f t="shared" si="4"/>
        <v>Not Started</v>
      </c>
      <c r="AL17" s="120"/>
    </row>
    <row r="18" spans="1:38" ht="12.3" customHeight="1">
      <c r="A18" s="124" t="s">
        <v>118</v>
      </c>
      <c r="B18" s="125" t="s">
        <v>119</v>
      </c>
      <c r="C18" s="105" t="s">
        <v>120</v>
      </c>
      <c r="D18" s="110">
        <v>3</v>
      </c>
      <c r="E18" s="105" t="s">
        <v>121</v>
      </c>
      <c r="F18" s="105" t="s">
        <v>122</v>
      </c>
      <c r="G18" s="105" t="s">
        <v>85</v>
      </c>
      <c r="H18" s="105" t="s">
        <v>123</v>
      </c>
      <c r="I18" s="105" t="s">
        <v>124</v>
      </c>
      <c r="J18" s="105" t="s">
        <v>125</v>
      </c>
      <c r="K18" s="105" t="s">
        <v>126</v>
      </c>
      <c r="L18" s="117"/>
      <c r="M18" s="52"/>
      <c r="N18" s="52"/>
      <c r="O18" s="52" t="s">
        <v>47</v>
      </c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3">
        <f t="shared" si="0"/>
        <v>0</v>
      </c>
      <c r="AH18" s="53">
        <f t="shared" si="1"/>
        <v>0</v>
      </c>
      <c r="AI18" s="53">
        <f t="shared" si="2"/>
        <v>0</v>
      </c>
      <c r="AJ18" s="54">
        <f t="shared" si="3"/>
        <v>0</v>
      </c>
      <c r="AK18" s="53" t="str">
        <f t="shared" si="4"/>
        <v>Not Started</v>
      </c>
      <c r="AL18" s="120"/>
    </row>
    <row r="19" spans="1:38" ht="24">
      <c r="A19" s="124" t="s">
        <v>127</v>
      </c>
      <c r="B19" s="125" t="s">
        <v>128</v>
      </c>
      <c r="C19" s="105" t="s">
        <v>74</v>
      </c>
      <c r="D19" s="110">
        <v>3.2</v>
      </c>
      <c r="E19" s="105" t="s">
        <v>129</v>
      </c>
      <c r="F19" s="105" t="s">
        <v>130</v>
      </c>
      <c r="G19" s="105" t="s">
        <v>131</v>
      </c>
      <c r="H19" s="105" t="s">
        <v>132</v>
      </c>
      <c r="I19" s="105" t="s">
        <v>133</v>
      </c>
      <c r="J19" s="105" t="s">
        <v>134</v>
      </c>
      <c r="K19" s="105" t="s">
        <v>135</v>
      </c>
      <c r="L19" s="117"/>
      <c r="M19" s="52"/>
      <c r="N19" s="52"/>
      <c r="O19" s="52" t="s">
        <v>47</v>
      </c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3">
        <f t="shared" si="0"/>
        <v>0</v>
      </c>
      <c r="AH19" s="53">
        <f t="shared" si="1"/>
        <v>0</v>
      </c>
      <c r="AI19" s="53">
        <f t="shared" si="2"/>
        <v>0</v>
      </c>
      <c r="AJ19" s="54">
        <f t="shared" si="3"/>
        <v>0</v>
      </c>
      <c r="AK19" s="53" t="str">
        <f t="shared" si="4"/>
        <v>Not Started</v>
      </c>
      <c r="AL19" s="120"/>
    </row>
    <row r="20" spans="1:38" ht="12.3" customHeight="1">
      <c r="A20" s="124" t="s">
        <v>136</v>
      </c>
      <c r="B20" s="125" t="s">
        <v>137</v>
      </c>
      <c r="C20" s="105" t="s">
        <v>39</v>
      </c>
      <c r="D20" s="110">
        <v>3.8</v>
      </c>
      <c r="E20" s="105" t="s">
        <v>138</v>
      </c>
      <c r="F20" s="105" t="s">
        <v>139</v>
      </c>
      <c r="G20" s="105" t="s">
        <v>140</v>
      </c>
      <c r="H20" s="105" t="s">
        <v>141</v>
      </c>
      <c r="I20" s="105" t="s">
        <v>142</v>
      </c>
      <c r="J20" s="105" t="s">
        <v>143</v>
      </c>
      <c r="K20" s="105" t="s">
        <v>144</v>
      </c>
      <c r="L20" s="117"/>
      <c r="M20" s="52"/>
      <c r="N20" s="52"/>
      <c r="O20" s="52" t="s">
        <v>47</v>
      </c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3">
        <f t="shared" si="0"/>
        <v>0</v>
      </c>
      <c r="AH20" s="53">
        <f t="shared" si="1"/>
        <v>0</v>
      </c>
      <c r="AI20" s="53">
        <f t="shared" si="2"/>
        <v>0</v>
      </c>
      <c r="AJ20" s="54">
        <f t="shared" si="3"/>
        <v>0</v>
      </c>
      <c r="AK20" s="53" t="str">
        <f t="shared" si="4"/>
        <v>Not Started</v>
      </c>
      <c r="AL20" s="120"/>
    </row>
    <row r="21" spans="1:38" ht="12.3" customHeight="1">
      <c r="A21" s="124" t="s">
        <v>145</v>
      </c>
      <c r="B21" s="125" t="s">
        <v>146</v>
      </c>
      <c r="C21" s="105"/>
      <c r="D21" s="110"/>
      <c r="E21" s="105"/>
      <c r="F21" s="105"/>
      <c r="G21" s="105"/>
      <c r="H21" s="105" t="s">
        <v>147</v>
      </c>
      <c r="I21" s="105" t="s">
        <v>148</v>
      </c>
      <c r="J21" s="105" t="s">
        <v>149</v>
      </c>
      <c r="K21" s="105"/>
      <c r="L21" s="117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3">
        <f t="shared" si="0"/>
        <v>0</v>
      </c>
      <c r="AH21" s="53">
        <f t="shared" si="1"/>
        <v>0</v>
      </c>
      <c r="AI21" s="53">
        <f t="shared" si="2"/>
        <v>0</v>
      </c>
      <c r="AJ21" s="54">
        <f t="shared" si="3"/>
        <v>0</v>
      </c>
      <c r="AK21" s="53" t="str">
        <f t="shared" si="4"/>
        <v>Not Started</v>
      </c>
      <c r="AL21" s="120"/>
    </row>
    <row r="22" spans="1:38" ht="12.3" customHeight="1">
      <c r="A22" s="124" t="s">
        <v>150</v>
      </c>
      <c r="B22" s="125" t="s">
        <v>151</v>
      </c>
      <c r="C22" s="105" t="s">
        <v>39</v>
      </c>
      <c r="D22" s="110">
        <v>2.7</v>
      </c>
      <c r="E22" s="105" t="s">
        <v>152</v>
      </c>
      <c r="F22" s="105" t="s">
        <v>153</v>
      </c>
      <c r="G22" s="105" t="s">
        <v>154</v>
      </c>
      <c r="H22" s="105" t="s">
        <v>155</v>
      </c>
      <c r="I22" s="105" t="s">
        <v>156</v>
      </c>
      <c r="J22" s="105" t="s">
        <v>157</v>
      </c>
      <c r="K22" s="105" t="s">
        <v>158</v>
      </c>
      <c r="L22" s="117"/>
      <c r="M22" s="52"/>
      <c r="N22" s="52"/>
      <c r="O22" s="52" t="s">
        <v>47</v>
      </c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3">
        <f t="shared" si="0"/>
        <v>0</v>
      </c>
      <c r="AH22" s="53">
        <f t="shared" si="1"/>
        <v>0</v>
      </c>
      <c r="AI22" s="53">
        <f t="shared" si="2"/>
        <v>0</v>
      </c>
      <c r="AJ22" s="54">
        <f t="shared" si="3"/>
        <v>0</v>
      </c>
      <c r="AK22" s="53" t="str">
        <f t="shared" si="4"/>
        <v>Not Started</v>
      </c>
      <c r="AL22" s="120"/>
    </row>
    <row r="23" spans="1:38" ht="12.3" customHeight="1">
      <c r="A23" s="124" t="s">
        <v>159</v>
      </c>
      <c r="B23" s="125" t="s">
        <v>160</v>
      </c>
      <c r="C23" s="105"/>
      <c r="D23" s="110"/>
      <c r="E23" s="105"/>
      <c r="F23" s="105"/>
      <c r="G23" s="105" t="s">
        <v>161</v>
      </c>
      <c r="H23" s="105" t="s">
        <v>162</v>
      </c>
      <c r="I23" s="105" t="s">
        <v>163</v>
      </c>
      <c r="J23" s="105">
        <v>8324515481</v>
      </c>
      <c r="K23" s="105"/>
      <c r="L23" s="117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3">
        <f t="shared" si="0"/>
        <v>0</v>
      </c>
      <c r="AH23" s="53">
        <f t="shared" si="1"/>
        <v>0</v>
      </c>
      <c r="AI23" s="53">
        <f t="shared" si="2"/>
        <v>0</v>
      </c>
      <c r="AJ23" s="54">
        <f t="shared" si="3"/>
        <v>0</v>
      </c>
      <c r="AK23" s="53" t="str">
        <f t="shared" si="4"/>
        <v>Not Started</v>
      </c>
      <c r="AL23" s="120"/>
    </row>
    <row r="24" spans="1:38" ht="12.3" customHeight="1">
      <c r="A24" s="124" t="s">
        <v>164</v>
      </c>
      <c r="B24" s="125" t="s">
        <v>165</v>
      </c>
      <c r="C24" s="105" t="s">
        <v>56</v>
      </c>
      <c r="D24" s="110">
        <v>2</v>
      </c>
      <c r="E24" s="105" t="s">
        <v>166</v>
      </c>
      <c r="F24" s="105" t="s">
        <v>167</v>
      </c>
      <c r="G24" s="105" t="s">
        <v>168</v>
      </c>
      <c r="H24" s="105" t="s">
        <v>169</v>
      </c>
      <c r="I24" s="105" t="s">
        <v>170</v>
      </c>
      <c r="J24" s="105" t="s">
        <v>171</v>
      </c>
      <c r="K24" s="105" t="s">
        <v>172</v>
      </c>
      <c r="L24" s="117"/>
      <c r="M24" s="52"/>
      <c r="N24" s="52"/>
      <c r="O24" s="52" t="s">
        <v>47</v>
      </c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3">
        <f t="shared" si="0"/>
        <v>0</v>
      </c>
      <c r="AH24" s="53">
        <f t="shared" si="1"/>
        <v>0</v>
      </c>
      <c r="AI24" s="53">
        <f t="shared" si="2"/>
        <v>0</v>
      </c>
      <c r="AJ24" s="54">
        <f t="shared" si="3"/>
        <v>0</v>
      </c>
      <c r="AK24" s="53" t="str">
        <f t="shared" si="4"/>
        <v>Not Started</v>
      </c>
      <c r="AL24" s="120"/>
    </row>
    <row r="25" spans="1:38" ht="12.3" customHeight="1">
      <c r="A25" s="124" t="s">
        <v>173</v>
      </c>
      <c r="B25" s="125" t="s">
        <v>174</v>
      </c>
      <c r="C25" s="105" t="s">
        <v>74</v>
      </c>
      <c r="D25" s="110">
        <v>2</v>
      </c>
      <c r="E25" s="105" t="s">
        <v>175</v>
      </c>
      <c r="F25" s="105" t="s">
        <v>176</v>
      </c>
      <c r="G25" s="105" t="s">
        <v>177</v>
      </c>
      <c r="H25" s="105" t="s">
        <v>178</v>
      </c>
      <c r="I25" s="105" t="s">
        <v>179</v>
      </c>
      <c r="J25" s="105" t="s">
        <v>180</v>
      </c>
      <c r="K25" s="105" t="s">
        <v>181</v>
      </c>
      <c r="L25" s="117" t="s">
        <v>46</v>
      </c>
      <c r="M25" s="52"/>
      <c r="N25" s="52"/>
      <c r="O25" s="52" t="s">
        <v>47</v>
      </c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3">
        <f t="shared" si="0"/>
        <v>0</v>
      </c>
      <c r="AH25" s="53">
        <f t="shared" si="1"/>
        <v>0</v>
      </c>
      <c r="AI25" s="53">
        <f t="shared" si="2"/>
        <v>0</v>
      </c>
      <c r="AJ25" s="54">
        <f t="shared" si="3"/>
        <v>0</v>
      </c>
      <c r="AK25" s="53" t="str">
        <f t="shared" si="4"/>
        <v>Not Started</v>
      </c>
      <c r="AL25" s="120"/>
    </row>
    <row r="26" spans="1:38" ht="12.3" customHeight="1">
      <c r="A26" s="124" t="s">
        <v>182</v>
      </c>
      <c r="B26" s="125" t="s">
        <v>183</v>
      </c>
      <c r="C26" s="105"/>
      <c r="D26" s="110"/>
      <c r="E26" s="105"/>
      <c r="F26" s="105"/>
      <c r="G26" s="105"/>
      <c r="H26" s="105"/>
      <c r="I26" s="105"/>
      <c r="J26" s="105"/>
      <c r="K26" s="105"/>
      <c r="L26" s="117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3">
        <f t="shared" si="0"/>
        <v>0</v>
      </c>
      <c r="AH26" s="53">
        <f t="shared" si="1"/>
        <v>0</v>
      </c>
      <c r="AI26" s="53">
        <f t="shared" si="2"/>
        <v>0</v>
      </c>
      <c r="AJ26" s="54">
        <f t="shared" si="3"/>
        <v>0</v>
      </c>
      <c r="AK26" s="53" t="str">
        <f t="shared" si="4"/>
        <v>Not Started</v>
      </c>
      <c r="AL26" s="120"/>
    </row>
    <row r="27" spans="1:38" ht="12.3" customHeight="1">
      <c r="A27" s="124" t="s">
        <v>184</v>
      </c>
      <c r="B27" s="125" t="s">
        <v>185</v>
      </c>
      <c r="C27" s="105" t="s">
        <v>91</v>
      </c>
      <c r="D27" s="110"/>
      <c r="E27" s="105"/>
      <c r="F27" s="105"/>
      <c r="G27" s="105" t="s">
        <v>94</v>
      </c>
      <c r="H27" s="105" t="s">
        <v>186</v>
      </c>
      <c r="I27" s="105" t="s">
        <v>187</v>
      </c>
      <c r="J27" s="105" t="s">
        <v>188</v>
      </c>
      <c r="K27" s="105" t="s">
        <v>189</v>
      </c>
      <c r="L27" s="117"/>
      <c r="M27" s="52"/>
      <c r="N27" s="52"/>
      <c r="O27" s="52" t="s">
        <v>47</v>
      </c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3">
        <f t="shared" si="0"/>
        <v>0</v>
      </c>
      <c r="AH27" s="53">
        <f t="shared" si="1"/>
        <v>0</v>
      </c>
      <c r="AI27" s="53">
        <f t="shared" si="2"/>
        <v>0</v>
      </c>
      <c r="AJ27" s="54">
        <f t="shared" si="3"/>
        <v>0</v>
      </c>
      <c r="AK27" s="53" t="str">
        <f t="shared" si="4"/>
        <v>Not Started</v>
      </c>
      <c r="AL27" s="120"/>
    </row>
    <row r="28" spans="1:38" ht="12.3" customHeight="1">
      <c r="A28" s="124" t="s">
        <v>190</v>
      </c>
      <c r="B28" s="125" t="s">
        <v>191</v>
      </c>
      <c r="C28" s="105" t="s">
        <v>192</v>
      </c>
      <c r="D28" s="110">
        <v>3</v>
      </c>
      <c r="E28" s="105" t="s">
        <v>193</v>
      </c>
      <c r="F28" s="105" t="s">
        <v>194</v>
      </c>
      <c r="G28" s="105" t="s">
        <v>195</v>
      </c>
      <c r="H28" s="105" t="s">
        <v>196</v>
      </c>
      <c r="I28" s="105" t="s">
        <v>197</v>
      </c>
      <c r="J28" s="105" t="s">
        <v>198</v>
      </c>
      <c r="K28" s="105" t="s">
        <v>199</v>
      </c>
      <c r="L28" s="117" t="s">
        <v>200</v>
      </c>
      <c r="M28" s="52"/>
      <c r="N28" s="52"/>
      <c r="O28" s="52" t="s">
        <v>47</v>
      </c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3">
        <f t="shared" si="0"/>
        <v>0</v>
      </c>
      <c r="AH28" s="53">
        <f t="shared" si="1"/>
        <v>0</v>
      </c>
      <c r="AI28" s="53">
        <f t="shared" si="2"/>
        <v>0</v>
      </c>
      <c r="AJ28" s="54">
        <f t="shared" si="3"/>
        <v>0</v>
      </c>
      <c r="AK28" s="53" t="str">
        <f t="shared" si="4"/>
        <v>Not Started</v>
      </c>
      <c r="AL28" s="120"/>
    </row>
    <row r="29" spans="1:38" ht="12.3" customHeight="1">
      <c r="A29" s="124" t="s">
        <v>201</v>
      </c>
      <c r="B29" s="125" t="s">
        <v>202</v>
      </c>
      <c r="C29" s="105"/>
      <c r="D29" s="110"/>
      <c r="E29" s="105"/>
      <c r="F29" s="105"/>
      <c r="G29" s="105" t="s">
        <v>203</v>
      </c>
      <c r="H29" s="105" t="s">
        <v>204</v>
      </c>
      <c r="I29" s="105" t="s">
        <v>205</v>
      </c>
      <c r="J29" s="105" t="s">
        <v>206</v>
      </c>
      <c r="K29" s="105"/>
      <c r="L29" s="117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3">
        <f t="shared" si="0"/>
        <v>0</v>
      </c>
      <c r="AH29" s="53">
        <f t="shared" si="1"/>
        <v>0</v>
      </c>
      <c r="AI29" s="53">
        <f t="shared" si="2"/>
        <v>0</v>
      </c>
      <c r="AJ29" s="54">
        <f t="shared" si="3"/>
        <v>0</v>
      </c>
      <c r="AK29" s="53" t="str">
        <f t="shared" si="4"/>
        <v>Not Started</v>
      </c>
      <c r="AL29" s="120"/>
    </row>
    <row r="30" spans="1:38" ht="12.3" customHeight="1">
      <c r="A30" s="124" t="s">
        <v>207</v>
      </c>
      <c r="B30" s="125" t="s">
        <v>202</v>
      </c>
      <c r="C30" s="105"/>
      <c r="D30" s="110"/>
      <c r="E30" s="105"/>
      <c r="F30" s="105"/>
      <c r="G30" s="105" t="s">
        <v>208</v>
      </c>
      <c r="H30" s="105" t="s">
        <v>204</v>
      </c>
      <c r="I30" s="105" t="s">
        <v>205</v>
      </c>
      <c r="J30" s="105" t="s">
        <v>206</v>
      </c>
      <c r="K30" s="105"/>
      <c r="L30" s="117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3">
        <f t="shared" si="0"/>
        <v>0</v>
      </c>
      <c r="AH30" s="53">
        <f t="shared" si="1"/>
        <v>0</v>
      </c>
      <c r="AI30" s="53">
        <f t="shared" si="2"/>
        <v>0</v>
      </c>
      <c r="AJ30" s="54">
        <f t="shared" si="3"/>
        <v>0</v>
      </c>
      <c r="AK30" s="53" t="str">
        <f t="shared" si="4"/>
        <v>Not Started</v>
      </c>
      <c r="AL30" s="120"/>
    </row>
    <row r="31" spans="1:38" ht="12.3" customHeight="1">
      <c r="A31" s="124" t="s">
        <v>209</v>
      </c>
      <c r="B31" s="125" t="s">
        <v>210</v>
      </c>
      <c r="C31" s="105" t="s">
        <v>91</v>
      </c>
      <c r="D31" s="110">
        <v>3</v>
      </c>
      <c r="E31" s="105" t="s">
        <v>211</v>
      </c>
      <c r="F31" s="105" t="s">
        <v>212</v>
      </c>
      <c r="G31" s="105" t="s">
        <v>213</v>
      </c>
      <c r="H31" s="105" t="s">
        <v>214</v>
      </c>
      <c r="I31" s="105" t="s">
        <v>211</v>
      </c>
      <c r="J31" s="105" t="s">
        <v>215</v>
      </c>
      <c r="K31" s="105" t="s">
        <v>216</v>
      </c>
      <c r="L31" s="117"/>
      <c r="M31" s="52"/>
      <c r="N31" s="52"/>
      <c r="O31" s="52" t="s">
        <v>47</v>
      </c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3">
        <f t="shared" si="0"/>
        <v>0</v>
      </c>
      <c r="AH31" s="53">
        <f t="shared" si="1"/>
        <v>0</v>
      </c>
      <c r="AI31" s="53">
        <f t="shared" si="2"/>
        <v>0</v>
      </c>
      <c r="AJ31" s="54">
        <f t="shared" si="3"/>
        <v>0</v>
      </c>
      <c r="AK31" s="53" t="str">
        <f t="shared" si="4"/>
        <v>Not Started</v>
      </c>
      <c r="AL31" s="120"/>
    </row>
    <row r="32" spans="1:38" ht="12.3" customHeight="1">
      <c r="A32" s="124" t="s">
        <v>217</v>
      </c>
      <c r="B32" s="125" t="s">
        <v>218</v>
      </c>
      <c r="C32" s="105"/>
      <c r="D32" s="110"/>
      <c r="E32" s="105"/>
      <c r="F32" s="105"/>
      <c r="G32" s="105"/>
      <c r="H32" s="106" t="s">
        <v>219</v>
      </c>
      <c r="I32" s="105" t="s">
        <v>220</v>
      </c>
      <c r="J32" s="106" t="s">
        <v>221</v>
      </c>
      <c r="K32" s="106"/>
      <c r="L32" s="128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3">
        <f t="shared" si="0"/>
        <v>0</v>
      </c>
      <c r="AH32" s="53">
        <f t="shared" si="1"/>
        <v>0</v>
      </c>
      <c r="AI32" s="53">
        <f t="shared" si="2"/>
        <v>0</v>
      </c>
      <c r="AJ32" s="54">
        <f t="shared" si="3"/>
        <v>0</v>
      </c>
      <c r="AK32" s="53" t="str">
        <f t="shared" si="4"/>
        <v>Not Started</v>
      </c>
      <c r="AL32" s="120"/>
    </row>
    <row r="33" spans="1:38" ht="12.3" customHeight="1">
      <c r="A33" s="124" t="s">
        <v>222</v>
      </c>
      <c r="B33" s="125" t="s">
        <v>223</v>
      </c>
      <c r="C33" s="105"/>
      <c r="D33" s="110"/>
      <c r="E33" s="105"/>
      <c r="F33" s="105"/>
      <c r="G33" s="105" t="s">
        <v>224</v>
      </c>
      <c r="H33" s="105" t="s">
        <v>225</v>
      </c>
      <c r="I33" s="105" t="s">
        <v>226</v>
      </c>
      <c r="J33" s="105">
        <v>3139708399</v>
      </c>
      <c r="K33" s="105"/>
      <c r="L33" s="117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3">
        <f t="shared" si="0"/>
        <v>0</v>
      </c>
      <c r="AH33" s="53">
        <f t="shared" si="1"/>
        <v>0</v>
      </c>
      <c r="AI33" s="53">
        <f t="shared" si="2"/>
        <v>0</v>
      </c>
      <c r="AJ33" s="54">
        <f t="shared" si="3"/>
        <v>0</v>
      </c>
      <c r="AK33" s="53" t="str">
        <f t="shared" si="4"/>
        <v>Not Started</v>
      </c>
      <c r="AL33" s="120"/>
    </row>
    <row r="34" spans="1:38" ht="12.3" customHeight="1">
      <c r="A34" s="124" t="s">
        <v>227</v>
      </c>
      <c r="B34" s="125" t="s">
        <v>228</v>
      </c>
      <c r="C34" s="105" t="s">
        <v>56</v>
      </c>
      <c r="D34" s="110">
        <v>2.8</v>
      </c>
      <c r="E34" s="105" t="s">
        <v>229</v>
      </c>
      <c r="F34" s="105" t="s">
        <v>230</v>
      </c>
      <c r="G34" s="105" t="s">
        <v>213</v>
      </c>
      <c r="H34" s="105" t="s">
        <v>231</v>
      </c>
      <c r="I34" s="105" t="s">
        <v>232</v>
      </c>
      <c r="J34" s="105" t="s">
        <v>230</v>
      </c>
      <c r="K34" s="105" t="s">
        <v>233</v>
      </c>
      <c r="L34" s="117" t="s">
        <v>234</v>
      </c>
      <c r="M34" s="52"/>
      <c r="N34" s="52"/>
      <c r="O34" s="52" t="s">
        <v>47</v>
      </c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3">
        <f t="shared" si="0"/>
        <v>0</v>
      </c>
      <c r="AH34" s="53">
        <f t="shared" si="1"/>
        <v>0</v>
      </c>
      <c r="AI34" s="53">
        <f t="shared" si="2"/>
        <v>0</v>
      </c>
      <c r="AJ34" s="54">
        <f t="shared" si="3"/>
        <v>0</v>
      </c>
      <c r="AK34" s="53" t="str">
        <f t="shared" si="4"/>
        <v>Not Started</v>
      </c>
      <c r="AL34" s="120"/>
    </row>
    <row r="35" spans="1:38" ht="12.3" customHeight="1">
      <c r="A35" s="124" t="s">
        <v>209</v>
      </c>
      <c r="B35" s="125" t="s">
        <v>235</v>
      </c>
      <c r="C35" s="105"/>
      <c r="D35" s="110"/>
      <c r="E35" s="105"/>
      <c r="F35" s="105"/>
      <c r="G35" s="105" t="s">
        <v>50</v>
      </c>
      <c r="H35" s="105" t="s">
        <v>236</v>
      </c>
      <c r="I35" s="105" t="s">
        <v>237</v>
      </c>
      <c r="J35" s="105">
        <v>5045166867</v>
      </c>
      <c r="K35" s="105"/>
      <c r="L35" s="117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3">
        <f t="shared" si="0"/>
        <v>0</v>
      </c>
      <c r="AH35" s="53">
        <f t="shared" si="1"/>
        <v>0</v>
      </c>
      <c r="AI35" s="53">
        <f t="shared" si="2"/>
        <v>0</v>
      </c>
      <c r="AJ35" s="54">
        <f t="shared" si="3"/>
        <v>0</v>
      </c>
      <c r="AK35" s="53" t="str">
        <f t="shared" si="4"/>
        <v>Not Started</v>
      </c>
      <c r="AL35" s="120"/>
    </row>
    <row r="36" spans="1:38" ht="12.3" customHeight="1">
      <c r="A36" s="124" t="s">
        <v>238</v>
      </c>
      <c r="B36" s="125" t="s">
        <v>235</v>
      </c>
      <c r="C36" s="105"/>
      <c r="D36" s="110"/>
      <c r="E36" s="105"/>
      <c r="F36" s="105"/>
      <c r="G36" s="105" t="s">
        <v>50</v>
      </c>
      <c r="H36" s="105" t="s">
        <v>236</v>
      </c>
      <c r="I36" s="105" t="s">
        <v>237</v>
      </c>
      <c r="J36" s="105">
        <v>5045166867</v>
      </c>
      <c r="K36" s="105"/>
      <c r="L36" s="117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3">
        <f t="shared" si="0"/>
        <v>0</v>
      </c>
      <c r="AH36" s="53">
        <f t="shared" si="1"/>
        <v>0</v>
      </c>
      <c r="AI36" s="53">
        <f t="shared" si="2"/>
        <v>0</v>
      </c>
      <c r="AJ36" s="54">
        <f t="shared" si="3"/>
        <v>0</v>
      </c>
      <c r="AK36" s="53" t="str">
        <f t="shared" si="4"/>
        <v>Not Started</v>
      </c>
      <c r="AL36" s="120"/>
    </row>
    <row r="37" spans="1:38" ht="12.3" customHeight="1">
      <c r="A37" s="124" t="s">
        <v>239</v>
      </c>
      <c r="B37" s="125" t="s">
        <v>240</v>
      </c>
      <c r="C37" s="105"/>
      <c r="D37" s="110"/>
      <c r="E37" s="105"/>
      <c r="F37" s="105"/>
      <c r="G37" s="105" t="s">
        <v>241</v>
      </c>
      <c r="H37" s="105" t="s">
        <v>242</v>
      </c>
      <c r="I37" s="105" t="s">
        <v>243</v>
      </c>
      <c r="J37" s="105">
        <v>2482555948</v>
      </c>
      <c r="K37" s="105"/>
      <c r="L37" s="117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3">
        <f t="shared" si="0"/>
        <v>0</v>
      </c>
      <c r="AH37" s="53">
        <f t="shared" si="1"/>
        <v>0</v>
      </c>
      <c r="AI37" s="53">
        <f t="shared" si="2"/>
        <v>0</v>
      </c>
      <c r="AJ37" s="54">
        <f t="shared" si="3"/>
        <v>0</v>
      </c>
      <c r="AK37" s="53" t="str">
        <f t="shared" si="4"/>
        <v>Not Started</v>
      </c>
      <c r="AL37" s="120"/>
    </row>
    <row r="38" spans="1:38" ht="12.3" customHeight="1">
      <c r="A38" s="124" t="s">
        <v>184</v>
      </c>
      <c r="B38" s="125" t="s">
        <v>244</v>
      </c>
      <c r="C38" s="105"/>
      <c r="D38" s="110"/>
      <c r="E38" s="105"/>
      <c r="F38" s="105"/>
      <c r="G38" s="105" t="s">
        <v>245</v>
      </c>
      <c r="H38" s="105" t="s">
        <v>246</v>
      </c>
      <c r="I38" s="105" t="s">
        <v>247</v>
      </c>
      <c r="J38" s="105" t="s">
        <v>248</v>
      </c>
      <c r="K38" s="105"/>
      <c r="L38" s="117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3">
        <f t="shared" si="0"/>
        <v>0</v>
      </c>
      <c r="AH38" s="53">
        <f t="shared" si="1"/>
        <v>0</v>
      </c>
      <c r="AI38" s="53">
        <f t="shared" si="2"/>
        <v>0</v>
      </c>
      <c r="AJ38" s="54">
        <f t="shared" si="3"/>
        <v>0</v>
      </c>
      <c r="AK38" s="53" t="str">
        <f t="shared" si="4"/>
        <v>Not Started</v>
      </c>
      <c r="AL38" s="120"/>
    </row>
    <row r="39" spans="1:38" ht="12.3" customHeight="1">
      <c r="A39" s="124" t="s">
        <v>249</v>
      </c>
      <c r="B39" s="125" t="s">
        <v>250</v>
      </c>
      <c r="C39" s="105" t="s">
        <v>251</v>
      </c>
      <c r="D39" s="110"/>
      <c r="E39" s="105"/>
      <c r="F39" s="105"/>
      <c r="G39" s="105" t="s">
        <v>168</v>
      </c>
      <c r="H39" s="105" t="s">
        <v>252</v>
      </c>
      <c r="I39" s="105" t="s">
        <v>253</v>
      </c>
      <c r="J39" s="105">
        <v>5177480456</v>
      </c>
      <c r="K39" s="105" t="s">
        <v>254</v>
      </c>
      <c r="L39" s="117" t="s">
        <v>255</v>
      </c>
      <c r="M39" s="52"/>
      <c r="N39" s="52"/>
      <c r="O39" s="52" t="s">
        <v>47</v>
      </c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3">
        <f t="shared" si="0"/>
        <v>0</v>
      </c>
      <c r="AH39" s="53">
        <f t="shared" si="1"/>
        <v>0</v>
      </c>
      <c r="AI39" s="53">
        <f t="shared" si="2"/>
        <v>0</v>
      </c>
      <c r="AJ39" s="54">
        <f t="shared" si="3"/>
        <v>0</v>
      </c>
      <c r="AK39" s="53" t="str">
        <f t="shared" si="4"/>
        <v>Not Started</v>
      </c>
      <c r="AL39" s="120"/>
    </row>
    <row r="40" spans="1:38" ht="24">
      <c r="A40" s="124" t="s">
        <v>256</v>
      </c>
      <c r="B40" s="125" t="s">
        <v>257</v>
      </c>
      <c r="C40" s="105" t="s">
        <v>91</v>
      </c>
      <c r="D40" s="110">
        <v>3.4</v>
      </c>
      <c r="E40" s="105" t="s">
        <v>258</v>
      </c>
      <c r="F40" s="105" t="s">
        <v>259</v>
      </c>
      <c r="G40" s="105" t="s">
        <v>195</v>
      </c>
      <c r="H40" s="105" t="s">
        <v>260</v>
      </c>
      <c r="I40" s="105" t="s">
        <v>261</v>
      </c>
      <c r="J40" s="105" t="s">
        <v>262</v>
      </c>
      <c r="K40" s="105" t="s">
        <v>263</v>
      </c>
      <c r="L40" s="117"/>
      <c r="M40" s="52"/>
      <c r="N40" s="52"/>
      <c r="O40" s="52" t="s">
        <v>47</v>
      </c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3">
        <f t="shared" si="0"/>
        <v>0</v>
      </c>
      <c r="AH40" s="53">
        <f t="shared" si="1"/>
        <v>0</v>
      </c>
      <c r="AI40" s="53">
        <f t="shared" si="2"/>
        <v>0</v>
      </c>
      <c r="AJ40" s="54">
        <f t="shared" si="3"/>
        <v>0</v>
      </c>
      <c r="AK40" s="53" t="str">
        <f t="shared" si="4"/>
        <v>Not Started</v>
      </c>
      <c r="AL40" s="120"/>
    </row>
    <row r="41" spans="1:38" ht="24">
      <c r="A41" s="124" t="s">
        <v>264</v>
      </c>
      <c r="B41" s="125" t="s">
        <v>265</v>
      </c>
      <c r="C41" s="105" t="s">
        <v>39</v>
      </c>
      <c r="D41" s="110">
        <v>3.8</v>
      </c>
      <c r="E41" s="105" t="s">
        <v>266</v>
      </c>
      <c r="F41" s="105" t="s">
        <v>267</v>
      </c>
      <c r="G41" s="105" t="s">
        <v>268</v>
      </c>
      <c r="H41" s="105" t="s">
        <v>260</v>
      </c>
      <c r="I41" s="105" t="s">
        <v>261</v>
      </c>
      <c r="J41" s="105" t="s">
        <v>262</v>
      </c>
      <c r="K41" s="105" t="s">
        <v>263</v>
      </c>
      <c r="L41" s="117"/>
      <c r="M41" s="52"/>
      <c r="N41" s="52"/>
      <c r="O41" s="52" t="s">
        <v>47</v>
      </c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3">
        <f t="shared" si="0"/>
        <v>0</v>
      </c>
      <c r="AH41" s="53">
        <f t="shared" si="1"/>
        <v>0</v>
      </c>
      <c r="AI41" s="53">
        <f t="shared" si="2"/>
        <v>0</v>
      </c>
      <c r="AJ41" s="54">
        <f t="shared" si="3"/>
        <v>0</v>
      </c>
      <c r="AK41" s="53" t="str">
        <f t="shared" si="4"/>
        <v>Not Started</v>
      </c>
      <c r="AL41" s="120"/>
    </row>
    <row r="42" spans="1:38" ht="22.05" customHeight="1">
      <c r="A42" s="124" t="s">
        <v>209</v>
      </c>
      <c r="B42" s="125" t="s">
        <v>269</v>
      </c>
      <c r="C42" s="105" t="s">
        <v>39</v>
      </c>
      <c r="D42" s="110">
        <v>2.7</v>
      </c>
      <c r="E42" s="105" t="s">
        <v>270</v>
      </c>
      <c r="F42" s="105" t="s">
        <v>271</v>
      </c>
      <c r="G42" s="105" t="s">
        <v>272</v>
      </c>
      <c r="H42" s="105" t="s">
        <v>273</v>
      </c>
      <c r="I42" s="105" t="s">
        <v>274</v>
      </c>
      <c r="J42" s="105" t="s">
        <v>275</v>
      </c>
      <c r="K42" s="105" t="s">
        <v>276</v>
      </c>
      <c r="L42" s="117" t="s">
        <v>277</v>
      </c>
      <c r="M42" s="52"/>
      <c r="N42" s="52"/>
      <c r="O42" s="52" t="s">
        <v>47</v>
      </c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3">
        <f t="shared" si="0"/>
        <v>0</v>
      </c>
      <c r="AH42" s="53">
        <f t="shared" si="1"/>
        <v>0</v>
      </c>
      <c r="AI42" s="53">
        <f t="shared" si="2"/>
        <v>0</v>
      </c>
      <c r="AJ42" s="54">
        <f t="shared" si="3"/>
        <v>0</v>
      </c>
      <c r="AK42" s="53" t="str">
        <f t="shared" si="4"/>
        <v>Not Started</v>
      </c>
      <c r="AL42" s="120"/>
    </row>
    <row r="43" spans="1:38" ht="12.3" customHeight="1">
      <c r="A43" s="124" t="s">
        <v>278</v>
      </c>
      <c r="B43" s="125" t="s">
        <v>279</v>
      </c>
      <c r="C43" s="105"/>
      <c r="D43" s="110"/>
      <c r="E43" s="105"/>
      <c r="F43" s="105"/>
      <c r="G43" s="105"/>
      <c r="H43" s="105"/>
      <c r="I43" s="105"/>
      <c r="J43" s="105"/>
      <c r="K43" s="105"/>
      <c r="L43" s="117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3">
        <f t="shared" si="0"/>
        <v>0</v>
      </c>
      <c r="AH43" s="53">
        <f t="shared" si="1"/>
        <v>0</v>
      </c>
      <c r="AI43" s="53">
        <f t="shared" si="2"/>
        <v>0</v>
      </c>
      <c r="AJ43" s="54">
        <f t="shared" si="3"/>
        <v>0</v>
      </c>
      <c r="AK43" s="53" t="str">
        <f t="shared" si="4"/>
        <v>Not Started</v>
      </c>
      <c r="AL43" s="120"/>
    </row>
    <row r="44" spans="1:38" ht="12.3" customHeight="1">
      <c r="A44" s="124" t="s">
        <v>280</v>
      </c>
      <c r="B44" s="125" t="s">
        <v>281</v>
      </c>
      <c r="C44" s="105" t="s">
        <v>39</v>
      </c>
      <c r="D44" s="110">
        <v>2.9</v>
      </c>
      <c r="E44" s="105" t="s">
        <v>282</v>
      </c>
      <c r="F44" s="105" t="s">
        <v>283</v>
      </c>
      <c r="G44" s="105" t="s">
        <v>284</v>
      </c>
      <c r="H44" s="105" t="s">
        <v>285</v>
      </c>
      <c r="I44" s="105" t="s">
        <v>286</v>
      </c>
      <c r="J44" s="105" t="s">
        <v>287</v>
      </c>
      <c r="K44" s="105" t="s">
        <v>288</v>
      </c>
      <c r="L44" s="117" t="s">
        <v>289</v>
      </c>
      <c r="M44" s="52"/>
      <c r="N44" s="52"/>
      <c r="O44" s="52" t="s">
        <v>47</v>
      </c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3">
        <f t="shared" si="0"/>
        <v>0</v>
      </c>
      <c r="AH44" s="53">
        <f t="shared" si="1"/>
        <v>0</v>
      </c>
      <c r="AI44" s="53">
        <f t="shared" si="2"/>
        <v>0</v>
      </c>
      <c r="AJ44" s="54">
        <f t="shared" si="3"/>
        <v>0</v>
      </c>
      <c r="AK44" s="53" t="str">
        <f t="shared" si="4"/>
        <v>Not Started</v>
      </c>
      <c r="AL44" s="120"/>
    </row>
    <row r="45" spans="1:38" ht="24">
      <c r="A45" s="124" t="s">
        <v>290</v>
      </c>
      <c r="B45" s="125" t="s">
        <v>291</v>
      </c>
      <c r="C45" s="105" t="s">
        <v>192</v>
      </c>
      <c r="D45" s="110">
        <v>3</v>
      </c>
      <c r="E45" s="105" t="s">
        <v>292</v>
      </c>
      <c r="F45" s="106" t="s">
        <v>293</v>
      </c>
      <c r="G45" s="106" t="s">
        <v>294</v>
      </c>
      <c r="H45" s="105" t="s">
        <v>295</v>
      </c>
      <c r="I45" s="105" t="s">
        <v>296</v>
      </c>
      <c r="J45" s="105" t="s">
        <v>297</v>
      </c>
      <c r="K45" s="105" t="s">
        <v>298</v>
      </c>
      <c r="L45" s="117"/>
      <c r="M45" s="52"/>
      <c r="N45" s="52"/>
      <c r="O45" s="52" t="s">
        <v>47</v>
      </c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3">
        <f t="shared" si="0"/>
        <v>0</v>
      </c>
      <c r="AH45" s="53">
        <f t="shared" si="1"/>
        <v>0</v>
      </c>
      <c r="AI45" s="53">
        <f t="shared" si="2"/>
        <v>0</v>
      </c>
      <c r="AJ45" s="54">
        <f t="shared" si="3"/>
        <v>0</v>
      </c>
      <c r="AK45" s="53" t="str">
        <f t="shared" si="4"/>
        <v>Not Started</v>
      </c>
      <c r="AL45" s="120"/>
    </row>
    <row r="46" spans="1:38" ht="24">
      <c r="A46" s="124" t="s">
        <v>299</v>
      </c>
      <c r="B46" s="125" t="s">
        <v>300</v>
      </c>
      <c r="C46" s="105" t="s">
        <v>251</v>
      </c>
      <c r="D46" s="110"/>
      <c r="E46" s="105"/>
      <c r="F46" s="105"/>
      <c r="G46" s="105" t="s">
        <v>168</v>
      </c>
      <c r="H46" s="105" t="s">
        <v>301</v>
      </c>
      <c r="I46" s="105" t="s">
        <v>302</v>
      </c>
      <c r="J46" s="105" t="s">
        <v>303</v>
      </c>
      <c r="K46" s="105" t="s">
        <v>304</v>
      </c>
      <c r="L46" s="117"/>
      <c r="M46" s="52"/>
      <c r="N46" s="52"/>
      <c r="O46" s="52" t="s">
        <v>47</v>
      </c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3">
        <f t="shared" si="0"/>
        <v>0</v>
      </c>
      <c r="AH46" s="53">
        <f t="shared" si="1"/>
        <v>0</v>
      </c>
      <c r="AI46" s="53">
        <f t="shared" si="2"/>
        <v>0</v>
      </c>
      <c r="AJ46" s="54">
        <f t="shared" si="3"/>
        <v>0</v>
      </c>
      <c r="AK46" s="53" t="str">
        <f t="shared" si="4"/>
        <v>Not Started</v>
      </c>
      <c r="AL46" s="120"/>
    </row>
    <row r="47" spans="1:38" ht="12.3" customHeight="1">
      <c r="A47" s="124" t="s">
        <v>305</v>
      </c>
      <c r="B47" s="125" t="s">
        <v>306</v>
      </c>
      <c r="C47" s="105"/>
      <c r="D47" s="110"/>
      <c r="E47" s="105"/>
      <c r="F47" s="105"/>
      <c r="G47" s="105"/>
      <c r="H47" s="105"/>
      <c r="I47" s="105"/>
      <c r="J47" s="105"/>
      <c r="K47" s="105"/>
      <c r="L47" s="117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3">
        <f t="shared" si="0"/>
        <v>0</v>
      </c>
      <c r="AH47" s="53">
        <f t="shared" si="1"/>
        <v>0</v>
      </c>
      <c r="AI47" s="53">
        <f t="shared" si="2"/>
        <v>0</v>
      </c>
      <c r="AJ47" s="54">
        <f t="shared" si="3"/>
        <v>0</v>
      </c>
      <c r="AK47" s="53" t="str">
        <f t="shared" si="4"/>
        <v>Not Started</v>
      </c>
      <c r="AL47" s="120"/>
    </row>
    <row r="48" spans="1:38" ht="12.3" customHeight="1">
      <c r="A48" s="126" t="s">
        <v>307</v>
      </c>
      <c r="B48" s="127" t="s">
        <v>308</v>
      </c>
      <c r="C48" s="107" t="s">
        <v>56</v>
      </c>
      <c r="D48" s="111">
        <v>3</v>
      </c>
      <c r="E48" s="107" t="s">
        <v>309</v>
      </c>
      <c r="F48" s="107" t="s">
        <v>310</v>
      </c>
      <c r="G48" s="107" t="s">
        <v>195</v>
      </c>
      <c r="H48" s="107" t="s">
        <v>311</v>
      </c>
      <c r="I48" s="107" t="s">
        <v>309</v>
      </c>
      <c r="J48" s="107" t="s">
        <v>310</v>
      </c>
      <c r="K48" s="107" t="s">
        <v>312</v>
      </c>
      <c r="L48" s="118"/>
      <c r="M48" s="57"/>
      <c r="N48" s="57"/>
      <c r="O48" s="57" t="s">
        <v>47</v>
      </c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8">
        <f t="shared" si="0"/>
        <v>0</v>
      </c>
      <c r="AH48" s="58">
        <f t="shared" si="1"/>
        <v>0</v>
      </c>
      <c r="AI48" s="58">
        <f t="shared" si="2"/>
        <v>0</v>
      </c>
      <c r="AJ48" s="59">
        <f t="shared" si="3"/>
        <v>0</v>
      </c>
      <c r="AK48" s="58" t="str">
        <f t="shared" si="4"/>
        <v>Not Started</v>
      </c>
      <c r="AL48" s="121"/>
    </row>
  </sheetData>
  <mergeCells count="23">
    <mergeCell ref="AG7:AM7"/>
    <mergeCell ref="Y4:AB4"/>
    <mergeCell ref="Y5:AB5"/>
    <mergeCell ref="AC4:AF4"/>
    <mergeCell ref="AC5:AF5"/>
    <mergeCell ref="A7:B7"/>
    <mergeCell ref="C7:J7"/>
    <mergeCell ref="M7:Q7"/>
    <mergeCell ref="R7:AF7"/>
    <mergeCell ref="A4:D4"/>
    <mergeCell ref="A5:D5"/>
    <mergeCell ref="E4:J4"/>
    <mergeCell ref="E5:J5"/>
    <mergeCell ref="M4:P4"/>
    <mergeCell ref="M5:P5"/>
    <mergeCell ref="Q4:T4"/>
    <mergeCell ref="Q5:T5"/>
    <mergeCell ref="U4:X4"/>
    <mergeCell ref="U5:X5"/>
    <mergeCell ref="A1:AM1"/>
    <mergeCell ref="A2:AM2"/>
    <mergeCell ref="AG4:AL4"/>
    <mergeCell ref="AG5:AL5"/>
  </mergeCells>
  <conditionalFormatting sqref="M9:Q48">
    <cfRule type="expression" dxfId="91" priority="1">
      <formula>M9="Complete"</formula>
    </cfRule>
    <cfRule type="expression" dxfId="90" priority="2">
      <formula>M9="In Progress"</formula>
    </cfRule>
    <cfRule type="expression" dxfId="89" priority="3">
      <formula>M9="Not Started"</formula>
    </cfRule>
    <cfRule type="expression" dxfId="88" priority="4">
      <formula>M9="Not Applicable"</formula>
    </cfRule>
  </conditionalFormatting>
  <conditionalFormatting sqref="R9:AF48">
    <cfRule type="expression" dxfId="87" priority="5">
      <formula>R9="Attended"</formula>
    </cfRule>
    <cfRule type="expression" dxfId="86" priority="6">
      <formula>R9="Excused"</formula>
    </cfRule>
    <cfRule type="expression" dxfId="85" priority="7">
      <formula>R9="Not Attended"</formula>
    </cfRule>
  </conditionalFormatting>
  <conditionalFormatting sqref="AJ9:AJ48">
    <cfRule type="dataBar" priority="12">
      <dataBar>
        <cfvo type="min"/>
        <cfvo type="max"/>
        <color rgb="FF4472C4"/>
      </dataBar>
    </cfRule>
    <cfRule type="dataBar" priority="13">
      <dataBar>
        <cfvo type="min"/>
        <cfvo type="max"/>
        <color rgb="FF4472C4"/>
      </dataBar>
    </cfRule>
    <cfRule type="dataBar" priority="16">
      <dataBar>
        <cfvo type="min"/>
        <cfvo type="max"/>
        <color rgb="FF4472C4"/>
      </dataBar>
    </cfRule>
    <cfRule type="dataBar" priority="17">
      <dataBar>
        <cfvo type="min"/>
        <cfvo type="max"/>
        <color rgb="FF4472C4"/>
      </dataBar>
      <extLst>
        <ext xmlns:x14="http://schemas.microsoft.com/office/spreadsheetml/2009/9/main" uri="{B025F937-C7B1-47D3-B67F-A62EFF666E3E}">
          <x14:id>{3E54CB34-17EC-3C2E-A417-3799E1185689}</x14:id>
        </ext>
      </extLst>
    </cfRule>
  </conditionalFormatting>
  <conditionalFormatting sqref="AK9:AK48">
    <cfRule type="expression" dxfId="84" priority="8">
      <formula>AK9="On Track"</formula>
    </cfRule>
    <cfRule type="expression" dxfId="83" priority="9">
      <formula>AK9="Monitor"</formula>
    </cfRule>
    <cfRule type="expression" dxfId="82" priority="10">
      <formula>AK9="Follow Up"</formula>
    </cfRule>
    <cfRule type="expression" dxfId="81" priority="11">
      <formula>AK9="Not Started"</formula>
    </cfRule>
  </conditionalFormatting>
  <conditionalFormatting sqref="AL9:AL48">
    <cfRule type="expression" dxfId="80" priority="14">
      <formula>AL9="Submitted"</formula>
    </cfRule>
    <cfRule type="expression" dxfId="79" priority="15">
      <formula>AL9="Not Submitted"</formula>
    </cfRule>
  </conditionalFormatting>
  <dataValidations count="3">
    <dataValidation type="list" sqref="M9:Q48" xr:uid="{00000000-0002-0000-0000-000000000000}">
      <formula1>"Not Started,In Progress,Complete,Not Applicable"</formula1>
    </dataValidation>
    <dataValidation type="list" sqref="R9:AF48" xr:uid="{00000000-0002-0000-0000-000001000000}">
      <formula1>"Attended,Excused,Not Attended"</formula1>
    </dataValidation>
    <dataValidation type="list" sqref="AL9:AL48" xr:uid="{00000000-0002-0000-0000-000002000000}">
      <formula1>"Submitted,Not Submitted"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E54CB34-17EC-3C2E-A417-3799E1185689}">
            <x14:dataBar>
              <x14:cfvo type="min"/>
              <x14:cfvo type="max"/>
              <x14:negativeFillColor auto="1"/>
              <x14:axisColor auto="1"/>
            </x14:dataBar>
          </x14:cfRule>
          <xm:sqref>AJ9:AJ48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0"/>
  <sheetViews>
    <sheetView tabSelected="1" workbookViewId="0">
      <selection sqref="A1:AD1"/>
    </sheetView>
  </sheetViews>
  <sheetFormatPr defaultRowHeight="13.8"/>
  <cols>
    <col min="1" max="1" width="15" customWidth="1"/>
    <col min="2" max="2" width="18" customWidth="1"/>
    <col min="3" max="22" width="10.5" customWidth="1"/>
    <col min="23" max="24" width="12" customWidth="1"/>
    <col min="25" max="26" width="13" customWidth="1"/>
    <col min="27" max="27" width="14" customWidth="1"/>
    <col min="28" max="28" width="20" customWidth="1"/>
    <col min="29" max="29" width="19" customWidth="1"/>
    <col min="30" max="30" width="28" customWidth="1"/>
  </cols>
  <sheetData>
    <row r="1" spans="1:30" ht="15.3" customHeight="1">
      <c r="A1" s="154" t="s">
        <v>313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5"/>
      <c r="AC1" s="155"/>
      <c r="AD1" s="155"/>
    </row>
    <row r="2" spans="1:30" ht="15.3" customHeight="1">
      <c r="A2" s="156" t="s">
        <v>314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7"/>
      <c r="AC2" s="157"/>
      <c r="AD2" s="157"/>
    </row>
    <row r="3" spans="1:30" ht="14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30" ht="12.3" customHeight="1">
      <c r="A4" s="152" t="s">
        <v>2</v>
      </c>
      <c r="B4" s="153"/>
      <c r="C4" s="153"/>
      <c r="D4" s="162"/>
      <c r="E4" s="152"/>
      <c r="F4" s="153" t="s">
        <v>315</v>
      </c>
      <c r="G4" s="153"/>
      <c r="H4" s="162"/>
      <c r="I4" s="152"/>
      <c r="J4" s="153"/>
      <c r="K4" s="153" t="s">
        <v>316</v>
      </c>
      <c r="L4" s="162"/>
      <c r="M4" s="152"/>
      <c r="N4" s="153"/>
      <c r="O4" s="153"/>
      <c r="P4" s="162" t="s">
        <v>317</v>
      </c>
      <c r="Q4" s="152"/>
      <c r="R4" s="153"/>
      <c r="S4" s="153"/>
      <c r="T4" s="162"/>
      <c r="U4" s="152" t="s">
        <v>318</v>
      </c>
      <c r="V4" s="153"/>
      <c r="W4" s="153"/>
      <c r="X4" s="162"/>
      <c r="Y4" s="152"/>
      <c r="Z4" s="153" t="s">
        <v>319</v>
      </c>
      <c r="AA4" s="162"/>
      <c r="AB4" s="171"/>
      <c r="AC4" s="171"/>
      <c r="AD4" s="171"/>
    </row>
    <row r="5" spans="1:30" ht="12.3" customHeight="1">
      <c r="A5" s="163">
        <f>COUNTA(A9:A48)</f>
        <v>40</v>
      </c>
      <c r="B5" s="164"/>
      <c r="C5" s="164"/>
      <c r="D5" s="165"/>
      <c r="E5" s="166"/>
      <c r="F5" s="167">
        <f>COUNTIF(W9:W48,"&gt;0")</f>
        <v>26</v>
      </c>
      <c r="G5" s="164"/>
      <c r="H5" s="165"/>
      <c r="I5" s="168"/>
      <c r="J5" s="169"/>
      <c r="K5" s="164">
        <f>SUM(W9:W48)</f>
        <v>431</v>
      </c>
      <c r="L5" s="170"/>
      <c r="M5" s="166"/>
      <c r="N5" s="164"/>
      <c r="O5" s="164"/>
      <c r="P5" s="165">
        <f>SUM(X9:X48)</f>
        <v>0</v>
      </c>
      <c r="Q5" s="166"/>
      <c r="R5" s="164"/>
      <c r="S5" s="164"/>
      <c r="T5" s="165"/>
      <c r="U5" s="166">
        <f>SUM(Y9:Y48)</f>
        <v>431</v>
      </c>
      <c r="V5" s="164"/>
      <c r="W5" s="164"/>
      <c r="X5" s="165"/>
      <c r="Y5" s="166"/>
      <c r="Z5" s="169">
        <f>IFERROR(AVERAGE(Z9:Z48),0)</f>
        <v>0</v>
      </c>
      <c r="AA5" s="170"/>
      <c r="AB5" s="172"/>
      <c r="AC5" s="172"/>
      <c r="AD5" s="172"/>
    </row>
    <row r="6" spans="1:30" ht="14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30" ht="12.3" customHeight="1">
      <c r="A7" s="143" t="s">
        <v>320</v>
      </c>
      <c r="B7" s="144"/>
      <c r="C7" s="143" t="s">
        <v>321</v>
      </c>
      <c r="D7" s="145"/>
      <c r="E7" s="145"/>
      <c r="F7" s="144"/>
      <c r="G7" s="143" t="s">
        <v>322</v>
      </c>
      <c r="H7" s="145"/>
      <c r="I7" s="145"/>
      <c r="J7" s="144"/>
      <c r="K7" s="143" t="s">
        <v>323</v>
      </c>
      <c r="L7" s="145"/>
      <c r="M7" s="145"/>
      <c r="N7" s="144"/>
      <c r="O7" s="143" t="s">
        <v>324</v>
      </c>
      <c r="P7" s="145"/>
      <c r="Q7" s="145"/>
      <c r="R7" s="144"/>
      <c r="S7" s="143" t="s">
        <v>325</v>
      </c>
      <c r="T7" s="145"/>
      <c r="U7" s="145"/>
      <c r="V7" s="144"/>
      <c r="W7" s="158" t="s">
        <v>326</v>
      </c>
      <c r="X7" s="159"/>
      <c r="Y7" s="159"/>
      <c r="Z7" s="159"/>
      <c r="AA7" s="160"/>
      <c r="AB7" s="161"/>
      <c r="AC7" s="161"/>
      <c r="AD7" s="161"/>
    </row>
    <row r="8" spans="1:30" ht="36">
      <c r="A8" s="10" t="s">
        <v>15</v>
      </c>
      <c r="B8" s="11" t="s">
        <v>16</v>
      </c>
      <c r="C8" s="11" t="s">
        <v>327</v>
      </c>
      <c r="D8" s="11" t="s">
        <v>328</v>
      </c>
      <c r="E8" s="11" t="s">
        <v>329</v>
      </c>
      <c r="F8" s="11" t="s">
        <v>330</v>
      </c>
      <c r="G8" s="11" t="s">
        <v>331</v>
      </c>
      <c r="H8" s="11" t="s">
        <v>332</v>
      </c>
      <c r="I8" s="11" t="s">
        <v>333</v>
      </c>
      <c r="J8" s="11" t="s">
        <v>334</v>
      </c>
      <c r="K8" s="11" t="s">
        <v>335</v>
      </c>
      <c r="L8" s="11" t="s">
        <v>336</v>
      </c>
      <c r="M8" s="11" t="s">
        <v>337</v>
      </c>
      <c r="N8" s="11" t="s">
        <v>338</v>
      </c>
      <c r="O8" s="11" t="s">
        <v>339</v>
      </c>
      <c r="P8" s="11" t="s">
        <v>340</v>
      </c>
      <c r="Q8" s="11" t="s">
        <v>341</v>
      </c>
      <c r="R8" s="11" t="s">
        <v>342</v>
      </c>
      <c r="S8" s="11" t="s">
        <v>343</v>
      </c>
      <c r="T8" s="11" t="s">
        <v>344</v>
      </c>
      <c r="U8" s="11" t="s">
        <v>345</v>
      </c>
      <c r="V8" s="11" t="s">
        <v>346</v>
      </c>
      <c r="W8" s="35" t="s">
        <v>347</v>
      </c>
      <c r="X8" s="35" t="s">
        <v>348</v>
      </c>
      <c r="Y8" s="35" t="s">
        <v>349</v>
      </c>
      <c r="Z8" s="35" t="s">
        <v>350</v>
      </c>
      <c r="AA8" s="36" t="s">
        <v>351</v>
      </c>
      <c r="AB8" s="37" t="s">
        <v>352</v>
      </c>
      <c r="AC8" s="37" t="s">
        <v>353</v>
      </c>
      <c r="AD8" s="37" t="s">
        <v>36</v>
      </c>
    </row>
    <row r="9" spans="1:30" ht="12.3" customHeight="1">
      <c r="A9" s="84" t="s">
        <v>37</v>
      </c>
      <c r="B9" s="85" t="s">
        <v>38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60">
        <v>20</v>
      </c>
      <c r="X9" s="61">
        <f t="shared" ref="X9:X48" si="0">SUM(C9:V9)</f>
        <v>0</v>
      </c>
      <c r="Y9" s="62">
        <f t="shared" ref="Y9:Y48" si="1">W9+X9</f>
        <v>20</v>
      </c>
      <c r="Z9" s="63">
        <f t="shared" ref="Z9:Z48" si="2">X9/20</f>
        <v>0</v>
      </c>
      <c r="AA9" s="47" t="str">
        <f t="shared" ref="AA9:AA48" si="3">IF(X9=0,"Not Started",IF(X9&lt;=5,"Bronze",IF(X9&lt;=9,"Silver",IF(X9&lt;20,"Gold","Distinguished"))))</f>
        <v>Not Started</v>
      </c>
      <c r="AB9" s="64" t="str">
        <f t="shared" ref="AB9:AB48" si="4">IF(Y9=0,"Not Started",IF(Y9&lt;=5,"Rising Leader",IF(Y9&lt;=9,"Dedicated Scholar",IF(Y9&lt;20,"Esquire Elite","Distinguished Esquire"))))</f>
        <v>Distinguished Esquire</v>
      </c>
      <c r="AC9" s="65" t="s">
        <v>354</v>
      </c>
      <c r="AD9" s="66" t="s">
        <v>355</v>
      </c>
    </row>
    <row r="10" spans="1:30" ht="12.3" customHeight="1">
      <c r="A10" s="86" t="s">
        <v>48</v>
      </c>
      <c r="B10" s="87" t="s">
        <v>49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67">
        <v>0</v>
      </c>
      <c r="X10" s="68">
        <f t="shared" si="0"/>
        <v>0</v>
      </c>
      <c r="Y10" s="69">
        <f t="shared" si="1"/>
        <v>0</v>
      </c>
      <c r="Z10" s="70">
        <f t="shared" si="2"/>
        <v>0</v>
      </c>
      <c r="AA10" s="52" t="str">
        <f t="shared" si="3"/>
        <v>Not Started</v>
      </c>
      <c r="AB10" s="71" t="str">
        <f t="shared" si="4"/>
        <v>Not Started</v>
      </c>
      <c r="AC10" s="72" t="s">
        <v>356</v>
      </c>
      <c r="AD10" s="73"/>
    </row>
    <row r="11" spans="1:30" ht="12.3" customHeight="1">
      <c r="A11" s="86" t="s">
        <v>54</v>
      </c>
      <c r="B11" s="87" t="s">
        <v>55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67">
        <v>18</v>
      </c>
      <c r="X11" s="68">
        <f t="shared" si="0"/>
        <v>0</v>
      </c>
      <c r="Y11" s="69">
        <f t="shared" si="1"/>
        <v>18</v>
      </c>
      <c r="Z11" s="70">
        <f t="shared" si="2"/>
        <v>0</v>
      </c>
      <c r="AA11" s="52" t="str">
        <f t="shared" si="3"/>
        <v>Not Started</v>
      </c>
      <c r="AB11" s="71" t="str">
        <f t="shared" si="4"/>
        <v>Esquire Elite</v>
      </c>
      <c r="AC11" s="72" t="s">
        <v>354</v>
      </c>
      <c r="AD11" s="73" t="s">
        <v>355</v>
      </c>
    </row>
    <row r="12" spans="1:30" ht="12.3" customHeight="1">
      <c r="A12" s="86" t="s">
        <v>65</v>
      </c>
      <c r="B12" s="87" t="s">
        <v>66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67">
        <v>14</v>
      </c>
      <c r="X12" s="68">
        <f t="shared" si="0"/>
        <v>0</v>
      </c>
      <c r="Y12" s="69">
        <f t="shared" si="1"/>
        <v>14</v>
      </c>
      <c r="Z12" s="70">
        <f t="shared" si="2"/>
        <v>0</v>
      </c>
      <c r="AA12" s="52" t="str">
        <f t="shared" si="3"/>
        <v>Not Started</v>
      </c>
      <c r="AB12" s="71" t="str">
        <f t="shared" si="4"/>
        <v>Esquire Elite</v>
      </c>
      <c r="AC12" s="72" t="s">
        <v>354</v>
      </c>
      <c r="AD12" s="73" t="s">
        <v>355</v>
      </c>
    </row>
    <row r="13" spans="1:30" ht="12.3" customHeight="1">
      <c r="A13" s="86" t="s">
        <v>73</v>
      </c>
      <c r="B13" s="87" t="s">
        <v>66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67">
        <v>16</v>
      </c>
      <c r="X13" s="68">
        <f t="shared" si="0"/>
        <v>0</v>
      </c>
      <c r="Y13" s="69">
        <f t="shared" si="1"/>
        <v>16</v>
      </c>
      <c r="Z13" s="70">
        <f t="shared" si="2"/>
        <v>0</v>
      </c>
      <c r="AA13" s="52" t="str">
        <f t="shared" si="3"/>
        <v>Not Started</v>
      </c>
      <c r="AB13" s="71" t="str">
        <f t="shared" si="4"/>
        <v>Esquire Elite</v>
      </c>
      <c r="AC13" s="72" t="s">
        <v>354</v>
      </c>
      <c r="AD13" s="73" t="s">
        <v>355</v>
      </c>
    </row>
    <row r="14" spans="1:30" ht="12.3" customHeight="1">
      <c r="A14" s="86" t="s">
        <v>81</v>
      </c>
      <c r="B14" s="87" t="s">
        <v>82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67">
        <v>19</v>
      </c>
      <c r="X14" s="68">
        <f t="shared" si="0"/>
        <v>0</v>
      </c>
      <c r="Y14" s="69">
        <f t="shared" si="1"/>
        <v>19</v>
      </c>
      <c r="Z14" s="70">
        <f t="shared" si="2"/>
        <v>0</v>
      </c>
      <c r="AA14" s="52" t="str">
        <f t="shared" si="3"/>
        <v>Not Started</v>
      </c>
      <c r="AB14" s="71" t="str">
        <f t="shared" si="4"/>
        <v>Esquire Elite</v>
      </c>
      <c r="AC14" s="72" t="s">
        <v>354</v>
      </c>
      <c r="AD14" s="73" t="s">
        <v>355</v>
      </c>
    </row>
    <row r="15" spans="1:30" ht="12.3" customHeight="1">
      <c r="A15" s="86" t="s">
        <v>82</v>
      </c>
      <c r="B15" s="87" t="s">
        <v>90</v>
      </c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67">
        <v>16</v>
      </c>
      <c r="X15" s="68">
        <f t="shared" si="0"/>
        <v>0</v>
      </c>
      <c r="Y15" s="69">
        <f t="shared" si="1"/>
        <v>16</v>
      </c>
      <c r="Z15" s="70">
        <f t="shared" si="2"/>
        <v>0</v>
      </c>
      <c r="AA15" s="52" t="str">
        <f t="shared" si="3"/>
        <v>Not Started</v>
      </c>
      <c r="AB15" s="71" t="str">
        <f t="shared" si="4"/>
        <v>Esquire Elite</v>
      </c>
      <c r="AC15" s="72" t="s">
        <v>354</v>
      </c>
      <c r="AD15" s="73" t="s">
        <v>355</v>
      </c>
    </row>
    <row r="16" spans="1:30" ht="12.3" customHeight="1">
      <c r="A16" s="86" t="s">
        <v>98</v>
      </c>
      <c r="B16" s="87" t="s">
        <v>99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67">
        <v>16</v>
      </c>
      <c r="X16" s="68">
        <f t="shared" si="0"/>
        <v>0</v>
      </c>
      <c r="Y16" s="69">
        <f t="shared" si="1"/>
        <v>16</v>
      </c>
      <c r="Z16" s="70">
        <f t="shared" si="2"/>
        <v>0</v>
      </c>
      <c r="AA16" s="52" t="str">
        <f t="shared" si="3"/>
        <v>Not Started</v>
      </c>
      <c r="AB16" s="71" t="str">
        <f t="shared" si="4"/>
        <v>Esquire Elite</v>
      </c>
      <c r="AC16" s="72" t="s">
        <v>354</v>
      </c>
      <c r="AD16" s="73" t="s">
        <v>355</v>
      </c>
    </row>
    <row r="17" spans="1:30" ht="12.3" customHeight="1">
      <c r="A17" s="86" t="s">
        <v>108</v>
      </c>
      <c r="B17" s="87" t="s">
        <v>109</v>
      </c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67">
        <v>16</v>
      </c>
      <c r="X17" s="68">
        <f t="shared" si="0"/>
        <v>0</v>
      </c>
      <c r="Y17" s="69">
        <f t="shared" si="1"/>
        <v>16</v>
      </c>
      <c r="Z17" s="70">
        <f t="shared" si="2"/>
        <v>0</v>
      </c>
      <c r="AA17" s="52" t="str">
        <f t="shared" si="3"/>
        <v>Not Started</v>
      </c>
      <c r="AB17" s="71" t="str">
        <f t="shared" si="4"/>
        <v>Esquire Elite</v>
      </c>
      <c r="AC17" s="72" t="s">
        <v>354</v>
      </c>
      <c r="AD17" s="73" t="s">
        <v>355</v>
      </c>
    </row>
    <row r="18" spans="1:30" ht="12.3" customHeight="1">
      <c r="A18" s="86" t="s">
        <v>118</v>
      </c>
      <c r="B18" s="87" t="s">
        <v>119</v>
      </c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67">
        <v>14</v>
      </c>
      <c r="X18" s="68">
        <f t="shared" si="0"/>
        <v>0</v>
      </c>
      <c r="Y18" s="69">
        <f t="shared" si="1"/>
        <v>14</v>
      </c>
      <c r="Z18" s="70">
        <f t="shared" si="2"/>
        <v>0</v>
      </c>
      <c r="AA18" s="52" t="str">
        <f t="shared" si="3"/>
        <v>Not Started</v>
      </c>
      <c r="AB18" s="71" t="str">
        <f t="shared" si="4"/>
        <v>Esquire Elite</v>
      </c>
      <c r="AC18" s="72" t="s">
        <v>354</v>
      </c>
      <c r="AD18" s="73" t="s">
        <v>355</v>
      </c>
    </row>
    <row r="19" spans="1:30" ht="12.3" customHeight="1">
      <c r="A19" s="86" t="s">
        <v>127</v>
      </c>
      <c r="B19" s="87" t="s">
        <v>128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67">
        <v>20</v>
      </c>
      <c r="X19" s="68">
        <f t="shared" si="0"/>
        <v>0</v>
      </c>
      <c r="Y19" s="69">
        <f t="shared" si="1"/>
        <v>20</v>
      </c>
      <c r="Z19" s="70">
        <f t="shared" si="2"/>
        <v>0</v>
      </c>
      <c r="AA19" s="52" t="str">
        <f t="shared" si="3"/>
        <v>Not Started</v>
      </c>
      <c r="AB19" s="71" t="str">
        <f t="shared" si="4"/>
        <v>Distinguished Esquire</v>
      </c>
      <c r="AC19" s="72" t="s">
        <v>354</v>
      </c>
      <c r="AD19" s="73" t="s">
        <v>355</v>
      </c>
    </row>
    <row r="20" spans="1:30" ht="12.3" customHeight="1">
      <c r="A20" s="86" t="s">
        <v>136</v>
      </c>
      <c r="B20" s="87" t="s">
        <v>137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67">
        <v>17</v>
      </c>
      <c r="X20" s="68">
        <f t="shared" si="0"/>
        <v>0</v>
      </c>
      <c r="Y20" s="69">
        <f t="shared" si="1"/>
        <v>17</v>
      </c>
      <c r="Z20" s="70">
        <f t="shared" si="2"/>
        <v>0</v>
      </c>
      <c r="AA20" s="52" t="str">
        <f t="shared" si="3"/>
        <v>Not Started</v>
      </c>
      <c r="AB20" s="71" t="str">
        <f t="shared" si="4"/>
        <v>Esquire Elite</v>
      </c>
      <c r="AC20" s="72" t="s">
        <v>354</v>
      </c>
      <c r="AD20" s="73" t="s">
        <v>355</v>
      </c>
    </row>
    <row r="21" spans="1:30" ht="12.3" customHeight="1">
      <c r="A21" s="86" t="s">
        <v>145</v>
      </c>
      <c r="B21" s="87" t="s">
        <v>146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67">
        <v>0</v>
      </c>
      <c r="X21" s="68">
        <f t="shared" si="0"/>
        <v>0</v>
      </c>
      <c r="Y21" s="69">
        <f t="shared" si="1"/>
        <v>0</v>
      </c>
      <c r="Z21" s="70">
        <f t="shared" si="2"/>
        <v>0</v>
      </c>
      <c r="AA21" s="52" t="str">
        <f t="shared" si="3"/>
        <v>Not Started</v>
      </c>
      <c r="AB21" s="71" t="str">
        <f t="shared" si="4"/>
        <v>Not Started</v>
      </c>
      <c r="AC21" s="72" t="s">
        <v>356</v>
      </c>
      <c r="AD21" s="73"/>
    </row>
    <row r="22" spans="1:30" ht="12.3" customHeight="1">
      <c r="A22" s="86" t="s">
        <v>150</v>
      </c>
      <c r="B22" s="87" t="s">
        <v>151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67">
        <v>19</v>
      </c>
      <c r="X22" s="68">
        <f t="shared" si="0"/>
        <v>0</v>
      </c>
      <c r="Y22" s="69">
        <f t="shared" si="1"/>
        <v>19</v>
      </c>
      <c r="Z22" s="70">
        <f t="shared" si="2"/>
        <v>0</v>
      </c>
      <c r="AA22" s="52" t="str">
        <f t="shared" si="3"/>
        <v>Not Started</v>
      </c>
      <c r="AB22" s="71" t="str">
        <f t="shared" si="4"/>
        <v>Esquire Elite</v>
      </c>
      <c r="AC22" s="72" t="s">
        <v>354</v>
      </c>
      <c r="AD22" s="73" t="s">
        <v>355</v>
      </c>
    </row>
    <row r="23" spans="1:30" ht="12.3" customHeight="1">
      <c r="A23" s="86" t="s">
        <v>159</v>
      </c>
      <c r="B23" s="87" t="s">
        <v>160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67">
        <v>0</v>
      </c>
      <c r="X23" s="68">
        <f t="shared" si="0"/>
        <v>0</v>
      </c>
      <c r="Y23" s="69">
        <f t="shared" si="1"/>
        <v>0</v>
      </c>
      <c r="Z23" s="70">
        <f t="shared" si="2"/>
        <v>0</v>
      </c>
      <c r="AA23" s="52" t="str">
        <f t="shared" si="3"/>
        <v>Not Started</v>
      </c>
      <c r="AB23" s="71" t="str">
        <f t="shared" si="4"/>
        <v>Not Started</v>
      </c>
      <c r="AC23" s="72" t="s">
        <v>356</v>
      </c>
      <c r="AD23" s="73"/>
    </row>
    <row r="24" spans="1:30" ht="12.3" customHeight="1">
      <c r="A24" s="86" t="s">
        <v>164</v>
      </c>
      <c r="B24" s="87" t="s">
        <v>165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67">
        <v>15</v>
      </c>
      <c r="X24" s="68">
        <f t="shared" si="0"/>
        <v>0</v>
      </c>
      <c r="Y24" s="69">
        <f t="shared" si="1"/>
        <v>15</v>
      </c>
      <c r="Z24" s="70">
        <f t="shared" si="2"/>
        <v>0</v>
      </c>
      <c r="AA24" s="52" t="str">
        <f t="shared" si="3"/>
        <v>Not Started</v>
      </c>
      <c r="AB24" s="71" t="str">
        <f t="shared" si="4"/>
        <v>Esquire Elite</v>
      </c>
      <c r="AC24" s="72" t="s">
        <v>357</v>
      </c>
      <c r="AD24" s="73" t="s">
        <v>355</v>
      </c>
    </row>
    <row r="25" spans="1:30" ht="12.3" customHeight="1">
      <c r="A25" s="86" t="s">
        <v>173</v>
      </c>
      <c r="B25" s="87" t="s">
        <v>174</v>
      </c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67">
        <v>16</v>
      </c>
      <c r="X25" s="68">
        <f t="shared" si="0"/>
        <v>0</v>
      </c>
      <c r="Y25" s="69">
        <f t="shared" si="1"/>
        <v>16</v>
      </c>
      <c r="Z25" s="70">
        <f t="shared" si="2"/>
        <v>0</v>
      </c>
      <c r="AA25" s="52" t="str">
        <f t="shared" si="3"/>
        <v>Not Started</v>
      </c>
      <c r="AB25" s="71" t="str">
        <f t="shared" si="4"/>
        <v>Esquire Elite</v>
      </c>
      <c r="AC25" s="72" t="s">
        <v>354</v>
      </c>
      <c r="AD25" s="73" t="s">
        <v>355</v>
      </c>
    </row>
    <row r="26" spans="1:30" ht="12.3" customHeight="1">
      <c r="A26" s="86" t="s">
        <v>182</v>
      </c>
      <c r="B26" s="87" t="s">
        <v>183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67">
        <v>0</v>
      </c>
      <c r="X26" s="68">
        <f t="shared" si="0"/>
        <v>0</v>
      </c>
      <c r="Y26" s="69">
        <f t="shared" si="1"/>
        <v>0</v>
      </c>
      <c r="Z26" s="70">
        <f t="shared" si="2"/>
        <v>0</v>
      </c>
      <c r="AA26" s="52" t="str">
        <f t="shared" si="3"/>
        <v>Not Started</v>
      </c>
      <c r="AB26" s="71" t="str">
        <f t="shared" si="4"/>
        <v>Not Started</v>
      </c>
      <c r="AC26" s="72" t="s">
        <v>356</v>
      </c>
      <c r="AD26" s="73"/>
    </row>
    <row r="27" spans="1:30" ht="12.3" customHeight="1">
      <c r="A27" s="86" t="s">
        <v>184</v>
      </c>
      <c r="B27" s="87" t="s">
        <v>185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67">
        <v>13</v>
      </c>
      <c r="X27" s="68">
        <f t="shared" si="0"/>
        <v>0</v>
      </c>
      <c r="Y27" s="69">
        <f t="shared" si="1"/>
        <v>13</v>
      </c>
      <c r="Z27" s="70">
        <f t="shared" si="2"/>
        <v>0</v>
      </c>
      <c r="AA27" s="52" t="str">
        <f t="shared" si="3"/>
        <v>Not Started</v>
      </c>
      <c r="AB27" s="71" t="str">
        <f t="shared" si="4"/>
        <v>Esquire Elite</v>
      </c>
      <c r="AC27" s="72" t="s">
        <v>358</v>
      </c>
      <c r="AD27" s="73" t="s">
        <v>355</v>
      </c>
    </row>
    <row r="28" spans="1:30" ht="12.3" customHeight="1">
      <c r="A28" s="86" t="s">
        <v>190</v>
      </c>
      <c r="B28" s="87" t="s">
        <v>191</v>
      </c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67">
        <v>19</v>
      </c>
      <c r="X28" s="68">
        <f t="shared" si="0"/>
        <v>0</v>
      </c>
      <c r="Y28" s="69">
        <f t="shared" si="1"/>
        <v>19</v>
      </c>
      <c r="Z28" s="70">
        <f t="shared" si="2"/>
        <v>0</v>
      </c>
      <c r="AA28" s="52" t="str">
        <f t="shared" si="3"/>
        <v>Not Started</v>
      </c>
      <c r="AB28" s="71" t="str">
        <f t="shared" si="4"/>
        <v>Esquire Elite</v>
      </c>
      <c r="AC28" s="72" t="s">
        <v>354</v>
      </c>
      <c r="AD28" s="73" t="s">
        <v>355</v>
      </c>
    </row>
    <row r="29" spans="1:30" ht="12.3" customHeight="1">
      <c r="A29" s="86" t="s">
        <v>201</v>
      </c>
      <c r="B29" s="87" t="s">
        <v>202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67">
        <v>0</v>
      </c>
      <c r="X29" s="68">
        <f t="shared" si="0"/>
        <v>0</v>
      </c>
      <c r="Y29" s="69">
        <f t="shared" si="1"/>
        <v>0</v>
      </c>
      <c r="Z29" s="70">
        <f t="shared" si="2"/>
        <v>0</v>
      </c>
      <c r="AA29" s="52" t="str">
        <f t="shared" si="3"/>
        <v>Not Started</v>
      </c>
      <c r="AB29" s="71" t="str">
        <f t="shared" si="4"/>
        <v>Not Started</v>
      </c>
      <c r="AC29" s="72" t="s">
        <v>356</v>
      </c>
      <c r="AD29" s="73"/>
    </row>
    <row r="30" spans="1:30" ht="12.3" customHeight="1">
      <c r="A30" s="86" t="s">
        <v>207</v>
      </c>
      <c r="B30" s="87" t="s">
        <v>202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67">
        <v>0</v>
      </c>
      <c r="X30" s="68">
        <f t="shared" si="0"/>
        <v>0</v>
      </c>
      <c r="Y30" s="69">
        <f t="shared" si="1"/>
        <v>0</v>
      </c>
      <c r="Z30" s="70">
        <f t="shared" si="2"/>
        <v>0</v>
      </c>
      <c r="AA30" s="52" t="str">
        <f t="shared" si="3"/>
        <v>Not Started</v>
      </c>
      <c r="AB30" s="71" t="str">
        <f t="shared" si="4"/>
        <v>Not Started</v>
      </c>
      <c r="AC30" s="72" t="s">
        <v>356</v>
      </c>
      <c r="AD30" s="73"/>
    </row>
    <row r="31" spans="1:30" ht="12.3" customHeight="1">
      <c r="A31" s="86" t="s">
        <v>209</v>
      </c>
      <c r="B31" s="87" t="s">
        <v>210</v>
      </c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67">
        <v>19</v>
      </c>
      <c r="X31" s="68">
        <f t="shared" si="0"/>
        <v>0</v>
      </c>
      <c r="Y31" s="69">
        <f t="shared" si="1"/>
        <v>19</v>
      </c>
      <c r="Z31" s="70">
        <f t="shared" si="2"/>
        <v>0</v>
      </c>
      <c r="AA31" s="52" t="str">
        <f t="shared" si="3"/>
        <v>Not Started</v>
      </c>
      <c r="AB31" s="71" t="str">
        <f t="shared" si="4"/>
        <v>Esquire Elite</v>
      </c>
      <c r="AC31" s="72" t="s">
        <v>354</v>
      </c>
      <c r="AD31" s="73" t="s">
        <v>355</v>
      </c>
    </row>
    <row r="32" spans="1:30" ht="12.3" customHeight="1">
      <c r="A32" s="86" t="s">
        <v>217</v>
      </c>
      <c r="B32" s="87" t="s">
        <v>218</v>
      </c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67">
        <v>0</v>
      </c>
      <c r="X32" s="68">
        <f t="shared" si="0"/>
        <v>0</v>
      </c>
      <c r="Y32" s="69">
        <f t="shared" si="1"/>
        <v>0</v>
      </c>
      <c r="Z32" s="70">
        <f t="shared" si="2"/>
        <v>0</v>
      </c>
      <c r="AA32" s="52" t="str">
        <f t="shared" si="3"/>
        <v>Not Started</v>
      </c>
      <c r="AB32" s="71" t="str">
        <f t="shared" si="4"/>
        <v>Not Started</v>
      </c>
      <c r="AC32" s="72" t="s">
        <v>356</v>
      </c>
      <c r="AD32" s="73"/>
    </row>
    <row r="33" spans="1:30" ht="12.3" customHeight="1">
      <c r="A33" s="86" t="s">
        <v>222</v>
      </c>
      <c r="B33" s="87" t="s">
        <v>223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67">
        <v>0</v>
      </c>
      <c r="X33" s="68">
        <f t="shared" si="0"/>
        <v>0</v>
      </c>
      <c r="Y33" s="69">
        <f t="shared" si="1"/>
        <v>0</v>
      </c>
      <c r="Z33" s="70">
        <f t="shared" si="2"/>
        <v>0</v>
      </c>
      <c r="AA33" s="52" t="str">
        <f t="shared" si="3"/>
        <v>Not Started</v>
      </c>
      <c r="AB33" s="71" t="str">
        <f t="shared" si="4"/>
        <v>Not Started</v>
      </c>
      <c r="AC33" s="72" t="s">
        <v>356</v>
      </c>
      <c r="AD33" s="73"/>
    </row>
    <row r="34" spans="1:30" ht="12.3" customHeight="1">
      <c r="A34" s="86" t="s">
        <v>227</v>
      </c>
      <c r="B34" s="87" t="s">
        <v>228</v>
      </c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67">
        <v>15</v>
      </c>
      <c r="X34" s="68">
        <f t="shared" si="0"/>
        <v>0</v>
      </c>
      <c r="Y34" s="69">
        <f t="shared" si="1"/>
        <v>15</v>
      </c>
      <c r="Z34" s="70">
        <f t="shared" si="2"/>
        <v>0</v>
      </c>
      <c r="AA34" s="52" t="str">
        <f t="shared" si="3"/>
        <v>Not Started</v>
      </c>
      <c r="AB34" s="71" t="str">
        <f t="shared" si="4"/>
        <v>Esquire Elite</v>
      </c>
      <c r="AC34" s="72" t="s">
        <v>354</v>
      </c>
      <c r="AD34" s="73" t="s">
        <v>355</v>
      </c>
    </row>
    <row r="35" spans="1:30" ht="12.3" customHeight="1">
      <c r="A35" s="86" t="s">
        <v>209</v>
      </c>
      <c r="B35" s="87" t="s">
        <v>235</v>
      </c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67">
        <v>0</v>
      </c>
      <c r="X35" s="68">
        <f t="shared" si="0"/>
        <v>0</v>
      </c>
      <c r="Y35" s="69">
        <f t="shared" si="1"/>
        <v>0</v>
      </c>
      <c r="Z35" s="70">
        <f t="shared" si="2"/>
        <v>0</v>
      </c>
      <c r="AA35" s="52" t="str">
        <f t="shared" si="3"/>
        <v>Not Started</v>
      </c>
      <c r="AB35" s="71" t="str">
        <f t="shared" si="4"/>
        <v>Not Started</v>
      </c>
      <c r="AC35" s="72" t="s">
        <v>356</v>
      </c>
      <c r="AD35" s="73"/>
    </row>
    <row r="36" spans="1:30" ht="12.3" customHeight="1">
      <c r="A36" s="86" t="s">
        <v>238</v>
      </c>
      <c r="B36" s="87" t="s">
        <v>235</v>
      </c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67">
        <v>0</v>
      </c>
      <c r="X36" s="68">
        <f t="shared" si="0"/>
        <v>0</v>
      </c>
      <c r="Y36" s="69">
        <f t="shared" si="1"/>
        <v>0</v>
      </c>
      <c r="Z36" s="70">
        <f t="shared" si="2"/>
        <v>0</v>
      </c>
      <c r="AA36" s="52" t="str">
        <f t="shared" si="3"/>
        <v>Not Started</v>
      </c>
      <c r="AB36" s="71" t="str">
        <f t="shared" si="4"/>
        <v>Not Started</v>
      </c>
      <c r="AC36" s="72" t="s">
        <v>356</v>
      </c>
      <c r="AD36" s="73"/>
    </row>
    <row r="37" spans="1:30" ht="12.3" customHeight="1">
      <c r="A37" s="86" t="s">
        <v>239</v>
      </c>
      <c r="B37" s="87" t="s">
        <v>240</v>
      </c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67">
        <v>0</v>
      </c>
      <c r="X37" s="68">
        <f t="shared" si="0"/>
        <v>0</v>
      </c>
      <c r="Y37" s="69">
        <f t="shared" si="1"/>
        <v>0</v>
      </c>
      <c r="Z37" s="70">
        <f t="shared" si="2"/>
        <v>0</v>
      </c>
      <c r="AA37" s="52" t="str">
        <f t="shared" si="3"/>
        <v>Not Started</v>
      </c>
      <c r="AB37" s="71" t="str">
        <f t="shared" si="4"/>
        <v>Not Started</v>
      </c>
      <c r="AC37" s="72" t="s">
        <v>356</v>
      </c>
      <c r="AD37" s="73"/>
    </row>
    <row r="38" spans="1:30" ht="12.3" customHeight="1">
      <c r="A38" s="86" t="s">
        <v>184</v>
      </c>
      <c r="B38" s="87" t="s">
        <v>244</v>
      </c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67">
        <v>0</v>
      </c>
      <c r="X38" s="68">
        <f t="shared" si="0"/>
        <v>0</v>
      </c>
      <c r="Y38" s="69">
        <f t="shared" si="1"/>
        <v>0</v>
      </c>
      <c r="Z38" s="70">
        <f t="shared" si="2"/>
        <v>0</v>
      </c>
      <c r="AA38" s="52" t="str">
        <f t="shared" si="3"/>
        <v>Not Started</v>
      </c>
      <c r="AB38" s="71" t="str">
        <f t="shared" si="4"/>
        <v>Not Started</v>
      </c>
      <c r="AC38" s="72" t="s">
        <v>356</v>
      </c>
      <c r="AD38" s="73"/>
    </row>
    <row r="39" spans="1:30" ht="12.3" customHeight="1">
      <c r="A39" s="86" t="s">
        <v>249</v>
      </c>
      <c r="B39" s="87" t="s">
        <v>250</v>
      </c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67">
        <v>17</v>
      </c>
      <c r="X39" s="68">
        <f t="shared" si="0"/>
        <v>0</v>
      </c>
      <c r="Y39" s="69">
        <f t="shared" si="1"/>
        <v>17</v>
      </c>
      <c r="Z39" s="70">
        <f t="shared" si="2"/>
        <v>0</v>
      </c>
      <c r="AA39" s="52" t="str">
        <f t="shared" si="3"/>
        <v>Not Started</v>
      </c>
      <c r="AB39" s="71" t="str">
        <f t="shared" si="4"/>
        <v>Esquire Elite</v>
      </c>
      <c r="AC39" s="72" t="s">
        <v>354</v>
      </c>
      <c r="AD39" s="73" t="s">
        <v>355</v>
      </c>
    </row>
    <row r="40" spans="1:30" ht="12.3" customHeight="1">
      <c r="A40" s="86" t="s">
        <v>256</v>
      </c>
      <c r="B40" s="87" t="s">
        <v>257</v>
      </c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67">
        <v>14</v>
      </c>
      <c r="X40" s="68">
        <f t="shared" si="0"/>
        <v>0</v>
      </c>
      <c r="Y40" s="69">
        <f t="shared" si="1"/>
        <v>14</v>
      </c>
      <c r="Z40" s="70">
        <f t="shared" si="2"/>
        <v>0</v>
      </c>
      <c r="AA40" s="52" t="str">
        <f t="shared" si="3"/>
        <v>Not Started</v>
      </c>
      <c r="AB40" s="71" t="str">
        <f t="shared" si="4"/>
        <v>Esquire Elite</v>
      </c>
      <c r="AC40" s="72" t="s">
        <v>354</v>
      </c>
      <c r="AD40" s="73" t="s">
        <v>355</v>
      </c>
    </row>
    <row r="41" spans="1:30" ht="12.3" customHeight="1">
      <c r="A41" s="86" t="s">
        <v>264</v>
      </c>
      <c r="B41" s="87" t="s">
        <v>265</v>
      </c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67">
        <v>19</v>
      </c>
      <c r="X41" s="68">
        <f t="shared" si="0"/>
        <v>0</v>
      </c>
      <c r="Y41" s="69">
        <f t="shared" si="1"/>
        <v>19</v>
      </c>
      <c r="Z41" s="70">
        <f t="shared" si="2"/>
        <v>0</v>
      </c>
      <c r="AA41" s="52" t="str">
        <f t="shared" si="3"/>
        <v>Not Started</v>
      </c>
      <c r="AB41" s="71" t="str">
        <f t="shared" si="4"/>
        <v>Esquire Elite</v>
      </c>
      <c r="AC41" s="72" t="s">
        <v>354</v>
      </c>
      <c r="AD41" s="73" t="s">
        <v>355</v>
      </c>
    </row>
    <row r="42" spans="1:30" ht="12.3" customHeight="1">
      <c r="A42" s="86" t="s">
        <v>209</v>
      </c>
      <c r="B42" s="87" t="s">
        <v>269</v>
      </c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67">
        <v>18</v>
      </c>
      <c r="X42" s="68">
        <f t="shared" si="0"/>
        <v>0</v>
      </c>
      <c r="Y42" s="69">
        <f t="shared" si="1"/>
        <v>18</v>
      </c>
      <c r="Z42" s="70">
        <f t="shared" si="2"/>
        <v>0</v>
      </c>
      <c r="AA42" s="52" t="str">
        <f t="shared" si="3"/>
        <v>Not Started</v>
      </c>
      <c r="AB42" s="71" t="str">
        <f t="shared" si="4"/>
        <v>Esquire Elite</v>
      </c>
      <c r="AC42" s="72" t="s">
        <v>354</v>
      </c>
      <c r="AD42" s="73" t="s">
        <v>355</v>
      </c>
    </row>
    <row r="43" spans="1:30" ht="12.3" customHeight="1">
      <c r="A43" s="86" t="s">
        <v>278</v>
      </c>
      <c r="B43" s="87" t="s">
        <v>279</v>
      </c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67">
        <v>0</v>
      </c>
      <c r="X43" s="68">
        <f t="shared" si="0"/>
        <v>0</v>
      </c>
      <c r="Y43" s="69">
        <f t="shared" si="1"/>
        <v>0</v>
      </c>
      <c r="Z43" s="70">
        <f t="shared" si="2"/>
        <v>0</v>
      </c>
      <c r="AA43" s="52" t="str">
        <f t="shared" si="3"/>
        <v>Not Started</v>
      </c>
      <c r="AB43" s="71" t="str">
        <f t="shared" si="4"/>
        <v>Not Started</v>
      </c>
      <c r="AC43" s="72" t="s">
        <v>356</v>
      </c>
      <c r="AD43" s="73"/>
    </row>
    <row r="44" spans="1:30" ht="12.3" customHeight="1">
      <c r="A44" s="86" t="s">
        <v>280</v>
      </c>
      <c r="B44" s="87" t="s">
        <v>281</v>
      </c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67">
        <v>14</v>
      </c>
      <c r="X44" s="68">
        <f t="shared" si="0"/>
        <v>0</v>
      </c>
      <c r="Y44" s="69">
        <f t="shared" si="1"/>
        <v>14</v>
      </c>
      <c r="Z44" s="70">
        <f t="shared" si="2"/>
        <v>0</v>
      </c>
      <c r="AA44" s="52" t="str">
        <f t="shared" si="3"/>
        <v>Not Started</v>
      </c>
      <c r="AB44" s="71" t="str">
        <f t="shared" si="4"/>
        <v>Esquire Elite</v>
      </c>
      <c r="AC44" s="72" t="s">
        <v>354</v>
      </c>
      <c r="AD44" s="73" t="s">
        <v>355</v>
      </c>
    </row>
    <row r="45" spans="1:30" ht="12.3" customHeight="1">
      <c r="A45" s="86" t="s">
        <v>290</v>
      </c>
      <c r="B45" s="87" t="s">
        <v>291</v>
      </c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67">
        <v>16</v>
      </c>
      <c r="X45" s="68">
        <f t="shared" si="0"/>
        <v>0</v>
      </c>
      <c r="Y45" s="69">
        <f t="shared" si="1"/>
        <v>16</v>
      </c>
      <c r="Z45" s="70">
        <f t="shared" si="2"/>
        <v>0</v>
      </c>
      <c r="AA45" s="52" t="str">
        <f t="shared" si="3"/>
        <v>Not Started</v>
      </c>
      <c r="AB45" s="71" t="str">
        <f t="shared" si="4"/>
        <v>Esquire Elite</v>
      </c>
      <c r="AC45" s="72" t="s">
        <v>354</v>
      </c>
      <c r="AD45" s="73" t="s">
        <v>355</v>
      </c>
    </row>
    <row r="46" spans="1:30" ht="12.3" customHeight="1">
      <c r="A46" s="86" t="s">
        <v>299</v>
      </c>
      <c r="B46" s="87" t="s">
        <v>300</v>
      </c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67">
        <v>18</v>
      </c>
      <c r="X46" s="68">
        <f t="shared" si="0"/>
        <v>0</v>
      </c>
      <c r="Y46" s="69">
        <f t="shared" si="1"/>
        <v>18</v>
      </c>
      <c r="Z46" s="70">
        <f t="shared" si="2"/>
        <v>0</v>
      </c>
      <c r="AA46" s="52" t="str">
        <f t="shared" si="3"/>
        <v>Not Started</v>
      </c>
      <c r="AB46" s="71" t="str">
        <f t="shared" si="4"/>
        <v>Esquire Elite</v>
      </c>
      <c r="AC46" s="72" t="s">
        <v>354</v>
      </c>
      <c r="AD46" s="73" t="s">
        <v>355</v>
      </c>
    </row>
    <row r="47" spans="1:30" ht="12.3" customHeight="1">
      <c r="A47" s="86" t="s">
        <v>305</v>
      </c>
      <c r="B47" s="87" t="s">
        <v>306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67">
        <v>0</v>
      </c>
      <c r="X47" s="68">
        <f t="shared" si="0"/>
        <v>0</v>
      </c>
      <c r="Y47" s="69">
        <f t="shared" si="1"/>
        <v>0</v>
      </c>
      <c r="Z47" s="70">
        <f t="shared" si="2"/>
        <v>0</v>
      </c>
      <c r="AA47" s="52" t="str">
        <f t="shared" si="3"/>
        <v>Not Started</v>
      </c>
      <c r="AB47" s="71" t="str">
        <f t="shared" si="4"/>
        <v>Not Started</v>
      </c>
      <c r="AC47" s="72" t="s">
        <v>356</v>
      </c>
      <c r="AD47" s="73"/>
    </row>
    <row r="48" spans="1:30" ht="12.3" customHeight="1">
      <c r="A48" s="88" t="s">
        <v>307</v>
      </c>
      <c r="B48" s="89" t="s">
        <v>308</v>
      </c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74">
        <v>13</v>
      </c>
      <c r="X48" s="75">
        <f t="shared" si="0"/>
        <v>0</v>
      </c>
      <c r="Y48" s="76">
        <f t="shared" si="1"/>
        <v>13</v>
      </c>
      <c r="Z48" s="77">
        <f t="shared" si="2"/>
        <v>0</v>
      </c>
      <c r="AA48" s="57" t="str">
        <f t="shared" si="3"/>
        <v>Not Started</v>
      </c>
      <c r="AB48" s="78" t="str">
        <f t="shared" si="4"/>
        <v>Esquire Elite</v>
      </c>
      <c r="AC48" s="79" t="s">
        <v>354</v>
      </c>
      <c r="AD48" s="80" t="s">
        <v>355</v>
      </c>
    </row>
    <row r="49" spans="1:30" ht="14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30" ht="13.35" customHeight="1">
      <c r="A50" s="152" t="s">
        <v>359</v>
      </c>
      <c r="B50" s="153"/>
      <c r="C50" s="38">
        <f t="shared" ref="C50:Y50" si="5">SUM(C9:C48)</f>
        <v>0</v>
      </c>
      <c r="D50" s="38">
        <f t="shared" si="5"/>
        <v>0</v>
      </c>
      <c r="E50" s="38">
        <f t="shared" si="5"/>
        <v>0</v>
      </c>
      <c r="F50" s="38">
        <f t="shared" si="5"/>
        <v>0</v>
      </c>
      <c r="G50" s="38">
        <f t="shared" si="5"/>
        <v>0</v>
      </c>
      <c r="H50" s="38">
        <f t="shared" si="5"/>
        <v>0</v>
      </c>
      <c r="I50" s="38">
        <f t="shared" si="5"/>
        <v>0</v>
      </c>
      <c r="J50" s="38">
        <f t="shared" si="5"/>
        <v>0</v>
      </c>
      <c r="K50" s="38">
        <f t="shared" si="5"/>
        <v>0</v>
      </c>
      <c r="L50" s="38">
        <f t="shared" si="5"/>
        <v>0</v>
      </c>
      <c r="M50" s="38">
        <f t="shared" si="5"/>
        <v>0</v>
      </c>
      <c r="N50" s="38">
        <f t="shared" si="5"/>
        <v>0</v>
      </c>
      <c r="O50" s="38">
        <f t="shared" si="5"/>
        <v>0</v>
      </c>
      <c r="P50" s="38">
        <f t="shared" si="5"/>
        <v>0</v>
      </c>
      <c r="Q50" s="38">
        <f t="shared" si="5"/>
        <v>0</v>
      </c>
      <c r="R50" s="38">
        <f t="shared" si="5"/>
        <v>0</v>
      </c>
      <c r="S50" s="38">
        <f t="shared" si="5"/>
        <v>0</v>
      </c>
      <c r="T50" s="38">
        <f t="shared" si="5"/>
        <v>0</v>
      </c>
      <c r="U50" s="38">
        <f t="shared" si="5"/>
        <v>0</v>
      </c>
      <c r="V50" s="38">
        <f t="shared" si="5"/>
        <v>0</v>
      </c>
      <c r="W50" s="38">
        <f t="shared" si="5"/>
        <v>431</v>
      </c>
      <c r="X50" s="38">
        <f t="shared" si="5"/>
        <v>0</v>
      </c>
      <c r="Y50" s="38">
        <f t="shared" si="5"/>
        <v>431</v>
      </c>
      <c r="Z50" s="39">
        <f>IFERROR(AVERAGE(Z9:Z48),0)</f>
        <v>0</v>
      </c>
      <c r="AA50" s="40" t="s">
        <v>360</v>
      </c>
      <c r="AB50" s="41" t="s">
        <v>361</v>
      </c>
      <c r="AC50" s="41" t="s">
        <v>362</v>
      </c>
      <c r="AD50" s="41"/>
    </row>
  </sheetData>
  <mergeCells count="22">
    <mergeCell ref="C7:F7"/>
    <mergeCell ref="G7:J7"/>
    <mergeCell ref="K7:N7"/>
    <mergeCell ref="O7:R7"/>
    <mergeCell ref="Z5:AD5"/>
    <mergeCell ref="S7:V7"/>
    <mergeCell ref="A50:B50"/>
    <mergeCell ref="A1:AD1"/>
    <mergeCell ref="A2:AD2"/>
    <mergeCell ref="W7:AD7"/>
    <mergeCell ref="A4:E4"/>
    <mergeCell ref="A5:E5"/>
    <mergeCell ref="F4:J4"/>
    <mergeCell ref="F5:J5"/>
    <mergeCell ref="K4:O4"/>
    <mergeCell ref="K5:O5"/>
    <mergeCell ref="P4:T4"/>
    <mergeCell ref="P5:T5"/>
    <mergeCell ref="U4:Y4"/>
    <mergeCell ref="U5:Y5"/>
    <mergeCell ref="Z4:AD4"/>
    <mergeCell ref="A7:B7"/>
  </mergeCells>
  <conditionalFormatting sqref="W9:W48">
    <cfRule type="dataBar" priority="6">
      <dataBar>
        <cfvo type="min"/>
        <cfvo type="max"/>
        <color rgb="FF4472C4"/>
      </dataBar>
    </cfRule>
    <cfRule type="dataBar" priority="21">
      <dataBar>
        <cfvo type="min"/>
        <cfvo type="max"/>
        <color rgb="FF4472C4"/>
      </dataBar>
    </cfRule>
    <cfRule type="dataBar" priority="24">
      <dataBar>
        <cfvo type="min"/>
        <cfvo type="max"/>
        <color rgb="FF4472C4"/>
      </dataBar>
    </cfRule>
    <cfRule type="dataBar" priority="28">
      <dataBar>
        <cfvo type="min"/>
        <cfvo type="max"/>
        <color rgb="FF4472C4"/>
      </dataBar>
      <extLst>
        <ext xmlns:x14="http://schemas.microsoft.com/office/spreadsheetml/2009/9/main" uri="{B025F937-C7B1-47D3-B67F-A62EFF666E3E}">
          <x14:id>{9FFDE845-F0B0-098D-6E61-5164F2C969CE}</x14:id>
        </ext>
      </extLst>
    </cfRule>
  </conditionalFormatting>
  <conditionalFormatting sqref="X9:X48">
    <cfRule type="dataBar" priority="7">
      <dataBar>
        <cfvo type="min"/>
        <cfvo type="max"/>
        <color rgb="FF4472C4"/>
      </dataBar>
    </cfRule>
    <cfRule type="dataBar" priority="22">
      <dataBar>
        <cfvo type="min"/>
        <cfvo type="max"/>
        <color rgb="FF4472C4"/>
      </dataBar>
    </cfRule>
    <cfRule type="dataBar" priority="25">
      <dataBar>
        <cfvo type="min"/>
        <cfvo type="max"/>
        <color rgb="FF4472C4"/>
      </dataBar>
    </cfRule>
    <cfRule type="dataBar" priority="29">
      <dataBar>
        <cfvo type="min"/>
        <cfvo type="max"/>
        <color rgb="FF4472C4"/>
      </dataBar>
      <extLst>
        <ext xmlns:x14="http://schemas.microsoft.com/office/spreadsheetml/2009/9/main" uri="{B025F937-C7B1-47D3-B67F-A62EFF666E3E}">
          <x14:id>{53FFA4AC-CAA9-7266-72F8-BE1FC1B87BDB}</x14:id>
        </ext>
      </extLst>
    </cfRule>
  </conditionalFormatting>
  <conditionalFormatting sqref="Y9:Y48">
    <cfRule type="expression" dxfId="78" priority="1">
      <formula>Y9="Bronze"</formula>
    </cfRule>
    <cfRule type="expression" dxfId="77" priority="2">
      <formula>Y9="Silver"</formula>
    </cfRule>
    <cfRule type="expression" dxfId="76" priority="3">
      <formula>Y9="Gold"</formula>
    </cfRule>
    <cfRule type="expression" dxfId="75" priority="4">
      <formula>Y9="Distinguished"</formula>
    </cfRule>
    <cfRule type="expression" dxfId="74" priority="5">
      <formula>Y9="Not Started"</formula>
    </cfRule>
    <cfRule type="dataBar" priority="8">
      <dataBar>
        <cfvo type="min"/>
        <cfvo type="max"/>
        <color rgb="FF4F8A5B"/>
      </dataBar>
    </cfRule>
    <cfRule type="dataBar" priority="20">
      <dataBar>
        <cfvo type="min"/>
        <cfvo type="max"/>
        <color rgb="FF4F8A5B"/>
      </dataBar>
    </cfRule>
    <cfRule type="dataBar" priority="26">
      <dataBar>
        <cfvo type="min"/>
        <cfvo type="max"/>
        <color rgb="FF4F8A5B"/>
      </dataBar>
    </cfRule>
    <cfRule type="dataBar" priority="30">
      <dataBar>
        <cfvo type="min"/>
        <cfvo type="max"/>
        <color rgb="FF4F8A5B"/>
      </dataBar>
      <extLst>
        <ext xmlns:x14="http://schemas.microsoft.com/office/spreadsheetml/2009/9/main" uri="{B025F937-C7B1-47D3-B67F-A62EFF666E3E}">
          <x14:id>{69205E5C-B8F0-7A8F-86E1-FB45E2CCD0A3}</x14:id>
        </ext>
      </extLst>
    </cfRule>
  </conditionalFormatting>
  <conditionalFormatting sqref="Z9:Z48">
    <cfRule type="dataBar" priority="9">
      <dataBar>
        <cfvo type="min"/>
        <cfvo type="max"/>
        <color rgb="FFC8A951"/>
      </dataBar>
    </cfRule>
    <cfRule type="dataBar" priority="23">
      <dataBar>
        <cfvo type="min"/>
        <cfvo type="max"/>
        <color rgb="FFC8A951"/>
      </dataBar>
    </cfRule>
    <cfRule type="dataBar" priority="27">
      <dataBar>
        <cfvo type="min"/>
        <cfvo type="max"/>
        <color rgb="FFC8A951"/>
      </dataBar>
    </cfRule>
    <cfRule type="dataBar" priority="31">
      <dataBar>
        <cfvo type="min"/>
        <cfvo type="max"/>
        <color rgb="FFC8A951"/>
      </dataBar>
      <extLst>
        <ext xmlns:x14="http://schemas.microsoft.com/office/spreadsheetml/2009/9/main" uri="{B025F937-C7B1-47D3-B67F-A62EFF666E3E}">
          <x14:id>{B4EFF121-4C75-1799-5447-F5BCA140F6F8}</x14:id>
        </ext>
      </extLst>
    </cfRule>
  </conditionalFormatting>
  <conditionalFormatting sqref="AA9:AA48">
    <cfRule type="expression" dxfId="73" priority="10">
      <formula>AA9="Bronze"</formula>
    </cfRule>
    <cfRule type="expression" dxfId="72" priority="11">
      <formula>AA9="Silver"</formula>
    </cfRule>
    <cfRule type="expression" dxfId="71" priority="12">
      <formula>AA9="Gold"</formula>
    </cfRule>
    <cfRule type="expression" dxfId="70" priority="13">
      <formula>AA9="Distinguished"</formula>
    </cfRule>
    <cfRule type="expression" dxfId="69" priority="14">
      <formula>AA9="Not Started"</formula>
    </cfRule>
  </conditionalFormatting>
  <conditionalFormatting sqref="AB9:AB48">
    <cfRule type="expression" dxfId="68" priority="15">
      <formula>AB9="Rising Leader"</formula>
    </cfRule>
    <cfRule type="expression" dxfId="67" priority="16">
      <formula>AB9="Dedicated Scholar"</formula>
    </cfRule>
    <cfRule type="expression" dxfId="66" priority="17">
      <formula>AB9="Esquire Elite"</formula>
    </cfRule>
    <cfRule type="expression" dxfId="65" priority="18">
      <formula>AB9="Distinguished Esquire"</formula>
    </cfRule>
    <cfRule type="expression" dxfId="64" priority="19">
      <formula>AB9="Not Started"</formula>
    </cfRule>
  </conditionalFormatting>
  <dataValidations count="1">
    <dataValidation type="list" sqref="C9:V48" xr:uid="{00000000-0002-0000-0100-000000000000}">
      <formula1>"0,0.25,0.5,0.75,1"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FFDE845-F0B0-098D-6E61-5164F2C969CE}">
            <x14:dataBar>
              <x14:cfvo type="min"/>
              <x14:cfvo type="max"/>
              <x14:negativeFillColor auto="1"/>
              <x14:axisColor auto="1"/>
            </x14:dataBar>
          </x14:cfRule>
          <xm:sqref>W9:W48</xm:sqref>
        </x14:conditionalFormatting>
        <x14:conditionalFormatting xmlns:xm="http://schemas.microsoft.com/office/excel/2006/main">
          <x14:cfRule type="dataBar" id="{53FFA4AC-CAA9-7266-72F8-BE1FC1B87BDB}">
            <x14:dataBar>
              <x14:cfvo type="min"/>
              <x14:cfvo type="max"/>
              <x14:negativeFillColor auto="1"/>
              <x14:axisColor auto="1"/>
            </x14:dataBar>
          </x14:cfRule>
          <xm:sqref>X9:X48</xm:sqref>
        </x14:conditionalFormatting>
        <x14:conditionalFormatting xmlns:xm="http://schemas.microsoft.com/office/excel/2006/main">
          <x14:cfRule type="dataBar" id="{69205E5C-B8F0-7A8F-86E1-FB45E2CCD0A3}">
            <x14:dataBar>
              <x14:cfvo type="min"/>
              <x14:cfvo type="max"/>
              <x14:negativeFillColor auto="1"/>
              <x14:axisColor auto="1"/>
            </x14:dataBar>
          </x14:cfRule>
          <xm:sqref>Y9:Y48</xm:sqref>
        </x14:conditionalFormatting>
        <x14:conditionalFormatting xmlns:xm="http://schemas.microsoft.com/office/excel/2006/main">
          <x14:cfRule type="dataBar" id="{B4EFF121-4C75-1799-5447-F5BCA140F6F8}">
            <x14:dataBar>
              <x14:cfvo type="min"/>
              <x14:cfvo type="max"/>
              <x14:negativeFillColor auto="1"/>
              <x14:axisColor auto="1"/>
            </x14:dataBar>
          </x14:cfRule>
          <xm:sqref>Z9:Z48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70"/>
  <sheetViews>
    <sheetView topLeftCell="A7" workbookViewId="0">
      <selection activeCell="F30" sqref="F30"/>
    </sheetView>
  </sheetViews>
  <sheetFormatPr defaultRowHeight="13.8"/>
  <cols>
    <col min="1" max="1" width="13" customWidth="1"/>
    <col min="2" max="2" width="15" customWidth="1"/>
    <col min="3" max="3" width="10" customWidth="1"/>
    <col min="4" max="4" width="16" customWidth="1"/>
    <col min="5" max="5" width="10" customWidth="1"/>
    <col min="6" max="6" width="16" customWidth="1"/>
    <col min="7" max="7" width="10" customWidth="1"/>
    <col min="8" max="8" width="16" customWidth="1"/>
    <col min="9" max="9" width="10" customWidth="1"/>
    <col min="10" max="10" width="16" customWidth="1"/>
    <col min="11" max="11" width="10" customWidth="1"/>
    <col min="12" max="12" width="16" customWidth="1"/>
    <col min="13" max="13" width="10" customWidth="1"/>
    <col min="14" max="14" width="16" customWidth="1"/>
    <col min="15" max="15" width="10" customWidth="1"/>
    <col min="16" max="16" width="16" customWidth="1"/>
    <col min="17" max="17" width="10" customWidth="1"/>
    <col min="18" max="18" width="16" customWidth="1"/>
    <col min="19" max="19" width="10" customWidth="1"/>
    <col min="20" max="20" width="16" customWidth="1"/>
    <col min="21" max="21" width="10" customWidth="1"/>
    <col min="22" max="22" width="16" customWidth="1"/>
    <col min="23" max="23" width="10" customWidth="1"/>
    <col min="24" max="24" width="16" customWidth="1"/>
    <col min="25" max="25" width="10" customWidth="1"/>
    <col min="26" max="26" width="16" customWidth="1"/>
    <col min="27" max="27" width="13" customWidth="1"/>
    <col min="28" max="31" width="11" customWidth="1"/>
    <col min="32" max="32" width="13" customWidth="1"/>
    <col min="33" max="33" width="20" customWidth="1"/>
    <col min="34" max="34" width="16" customWidth="1"/>
    <col min="35" max="35" width="28" customWidth="1"/>
  </cols>
  <sheetData>
    <row r="1" spans="1:35" ht="20.85" customHeight="1">
      <c r="A1" s="176" t="s">
        <v>623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</row>
    <row r="2" spans="1:35" ht="24" customHeight="1">
      <c r="A2" s="177" t="s">
        <v>624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</row>
    <row r="3" spans="1:3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</row>
    <row r="4" spans="1:35" ht="19.2" customHeight="1">
      <c r="A4" s="178" t="s">
        <v>2</v>
      </c>
      <c r="B4" s="178"/>
      <c r="C4" s="178"/>
      <c r="D4" s="178"/>
      <c r="E4" s="178"/>
      <c r="F4" s="178" t="s">
        <v>625</v>
      </c>
      <c r="G4" s="178"/>
      <c r="H4" s="178"/>
      <c r="I4" s="178"/>
      <c r="J4" s="178"/>
      <c r="K4" s="178" t="s">
        <v>626</v>
      </c>
      <c r="L4" s="178"/>
      <c r="M4" s="178"/>
      <c r="N4" s="178"/>
      <c r="O4" s="178"/>
      <c r="P4" s="178" t="s">
        <v>627</v>
      </c>
      <c r="Q4" s="178"/>
      <c r="R4" s="178"/>
      <c r="S4" s="178"/>
      <c r="T4" s="178"/>
      <c r="U4" s="178" t="s">
        <v>628</v>
      </c>
      <c r="V4" s="178"/>
      <c r="W4" s="178"/>
      <c r="X4" s="178"/>
      <c r="Y4" s="178"/>
      <c r="Z4" s="178" t="s">
        <v>629</v>
      </c>
      <c r="AA4" s="178"/>
      <c r="AB4" s="178"/>
      <c r="AC4" s="178"/>
      <c r="AD4" s="178"/>
      <c r="AE4" s="178" t="s">
        <v>9</v>
      </c>
      <c r="AF4" s="178"/>
      <c r="AG4" s="178"/>
      <c r="AH4" s="178"/>
      <c r="AI4" s="178"/>
    </row>
    <row r="5" spans="1:35" ht="22.35" customHeight="1">
      <c r="A5" s="179">
        <f>COUNTA(A9:A48)</f>
        <v>40</v>
      </c>
      <c r="B5" s="179"/>
      <c r="C5" s="179"/>
      <c r="D5" s="179"/>
      <c r="E5" s="179"/>
      <c r="F5" s="179">
        <f>COUNTIF(AH9:AH48,"Eligible")</f>
        <v>26</v>
      </c>
      <c r="G5" s="179"/>
      <c r="H5" s="179"/>
      <c r="I5" s="179"/>
      <c r="J5" s="179"/>
      <c r="K5" s="179">
        <f>SUM(AA9:AA48)</f>
        <v>0</v>
      </c>
      <c r="L5" s="179"/>
      <c r="M5" s="179"/>
      <c r="N5" s="179"/>
      <c r="O5" s="179"/>
      <c r="P5" s="179">
        <f>SUM(AB9:AB48)</f>
        <v>0</v>
      </c>
      <c r="Q5" s="179"/>
      <c r="R5" s="179"/>
      <c r="S5" s="179"/>
      <c r="T5" s="179"/>
      <c r="U5" s="179">
        <f>SUM(AC9:AC48)</f>
        <v>0</v>
      </c>
      <c r="V5" s="179"/>
      <c r="W5" s="179"/>
      <c r="X5" s="179"/>
      <c r="Y5" s="179"/>
      <c r="Z5" s="180">
        <f>AVERAGE(AF9:AF48)</f>
        <v>0</v>
      </c>
      <c r="AA5" s="180"/>
      <c r="AB5" s="180"/>
      <c r="AC5" s="180"/>
      <c r="AD5" s="180"/>
      <c r="AE5" s="179">
        <f>COUNTIFS(AH9:AH48,"Eligible",AB9:AB48,0,AC9:AC48,0,AD9:AD48,0)</f>
        <v>26</v>
      </c>
      <c r="AF5" s="179"/>
      <c r="AG5" s="179"/>
      <c r="AH5" s="179"/>
      <c r="AI5" s="179"/>
    </row>
    <row r="6" spans="1:3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</row>
    <row r="7" spans="1:35" ht="33.6" customHeight="1">
      <c r="A7" s="181" t="s">
        <v>320</v>
      </c>
      <c r="B7" s="181"/>
      <c r="C7" s="181" t="s">
        <v>630</v>
      </c>
      <c r="D7" s="181"/>
      <c r="E7" s="181" t="s">
        <v>631</v>
      </c>
      <c r="F7" s="181"/>
      <c r="G7" s="181" t="s">
        <v>632</v>
      </c>
      <c r="H7" s="181"/>
      <c r="I7" s="181" t="s">
        <v>633</v>
      </c>
      <c r="J7" s="181"/>
      <c r="K7" s="181" t="s">
        <v>634</v>
      </c>
      <c r="L7" s="181"/>
      <c r="M7" s="181" t="s">
        <v>635</v>
      </c>
      <c r="N7" s="181"/>
      <c r="O7" s="181" t="s">
        <v>636</v>
      </c>
      <c r="P7" s="181"/>
      <c r="Q7" s="181" t="s">
        <v>637</v>
      </c>
      <c r="R7" s="181"/>
      <c r="S7" s="181" t="s">
        <v>638</v>
      </c>
      <c r="T7" s="181"/>
      <c r="U7" s="181" t="s">
        <v>639</v>
      </c>
      <c r="V7" s="181"/>
      <c r="W7" s="181" t="s">
        <v>640</v>
      </c>
      <c r="X7" s="181"/>
      <c r="Y7" s="181" t="s">
        <v>641</v>
      </c>
      <c r="Z7" s="181"/>
      <c r="AA7" s="181" t="s">
        <v>326</v>
      </c>
      <c r="AB7" s="181"/>
      <c r="AC7" s="181"/>
      <c r="AD7" s="181"/>
      <c r="AE7" s="181"/>
      <c r="AF7" s="181"/>
      <c r="AG7" s="181"/>
      <c r="AH7" s="181"/>
      <c r="AI7" s="181"/>
    </row>
    <row r="8" spans="1:35" ht="30.45" customHeight="1" thickBot="1">
      <c r="A8" s="130" t="s">
        <v>15</v>
      </c>
      <c r="B8" s="130" t="s">
        <v>16</v>
      </c>
      <c r="C8" s="130" t="s">
        <v>642</v>
      </c>
      <c r="D8" s="130" t="s">
        <v>643</v>
      </c>
      <c r="E8" s="130" t="s">
        <v>642</v>
      </c>
      <c r="F8" s="130" t="s">
        <v>643</v>
      </c>
      <c r="G8" s="130" t="s">
        <v>642</v>
      </c>
      <c r="H8" s="130" t="s">
        <v>643</v>
      </c>
      <c r="I8" s="130" t="s">
        <v>642</v>
      </c>
      <c r="J8" s="130" t="s">
        <v>643</v>
      </c>
      <c r="K8" s="130" t="s">
        <v>642</v>
      </c>
      <c r="L8" s="130" t="s">
        <v>643</v>
      </c>
      <c r="M8" s="130" t="s">
        <v>642</v>
      </c>
      <c r="N8" s="130" t="s">
        <v>643</v>
      </c>
      <c r="O8" s="130" t="s">
        <v>642</v>
      </c>
      <c r="P8" s="130" t="s">
        <v>643</v>
      </c>
      <c r="Q8" s="130" t="s">
        <v>642</v>
      </c>
      <c r="R8" s="130" t="s">
        <v>643</v>
      </c>
      <c r="S8" s="130" t="s">
        <v>642</v>
      </c>
      <c r="T8" s="130" t="s">
        <v>643</v>
      </c>
      <c r="U8" s="130" t="s">
        <v>642</v>
      </c>
      <c r="V8" s="130" t="s">
        <v>643</v>
      </c>
      <c r="W8" s="130" t="s">
        <v>642</v>
      </c>
      <c r="X8" s="130" t="s">
        <v>643</v>
      </c>
      <c r="Y8" s="130" t="s">
        <v>642</v>
      </c>
      <c r="Z8" s="130" t="s">
        <v>643</v>
      </c>
      <c r="AA8" s="130" t="s">
        <v>644</v>
      </c>
      <c r="AB8" s="130" t="s">
        <v>645</v>
      </c>
      <c r="AC8" s="130" t="s">
        <v>646</v>
      </c>
      <c r="AD8" s="130" t="s">
        <v>647</v>
      </c>
      <c r="AE8" s="130" t="s">
        <v>648</v>
      </c>
      <c r="AF8" s="130" t="s">
        <v>649</v>
      </c>
      <c r="AG8" s="130" t="s">
        <v>650</v>
      </c>
      <c r="AH8" s="130" t="s">
        <v>651</v>
      </c>
      <c r="AI8" s="130" t="s">
        <v>36</v>
      </c>
    </row>
    <row r="9" spans="1:35" ht="17.55" customHeight="1" thickTop="1" thickBot="1">
      <c r="A9" s="190" t="str">
        <f>'2026-2027 Class Tracker'!A9</f>
        <v>Chace</v>
      </c>
      <c r="B9" s="191" t="str">
        <f>'2026-2027 Class Tracker'!B9</f>
        <v>Barr</v>
      </c>
      <c r="C9" s="192">
        <v>0</v>
      </c>
      <c r="D9" s="192" t="s">
        <v>397</v>
      </c>
      <c r="E9" s="192">
        <v>0</v>
      </c>
      <c r="F9" s="192" t="s">
        <v>397</v>
      </c>
      <c r="G9" s="192">
        <v>0</v>
      </c>
      <c r="H9" s="192" t="s">
        <v>397</v>
      </c>
      <c r="I9" s="192">
        <v>0</v>
      </c>
      <c r="J9" s="192" t="s">
        <v>397</v>
      </c>
      <c r="K9" s="192">
        <v>0</v>
      </c>
      <c r="L9" s="192" t="s">
        <v>397</v>
      </c>
      <c r="M9" s="192">
        <v>0</v>
      </c>
      <c r="N9" s="192" t="s">
        <v>397</v>
      </c>
      <c r="O9" s="192">
        <v>0</v>
      </c>
      <c r="P9" s="192" t="s">
        <v>397</v>
      </c>
      <c r="Q9" s="192">
        <v>0</v>
      </c>
      <c r="R9" s="192" t="s">
        <v>397</v>
      </c>
      <c r="S9" s="192">
        <v>0</v>
      </c>
      <c r="T9" s="192" t="s">
        <v>397</v>
      </c>
      <c r="U9" s="192">
        <v>0</v>
      </c>
      <c r="V9" s="192" t="s">
        <v>397</v>
      </c>
      <c r="W9" s="192">
        <v>0</v>
      </c>
      <c r="X9" s="192" t="s">
        <v>397</v>
      </c>
      <c r="Y9" s="192">
        <v>0</v>
      </c>
      <c r="Z9" s="192" t="s">
        <v>397</v>
      </c>
      <c r="AA9" s="193">
        <f t="shared" ref="AA9:AA48" si="0">SUM(C9:Z9)</f>
        <v>0</v>
      </c>
      <c r="AB9" s="193">
        <f t="shared" ref="AB9:AB48" si="1">COUNTIF(C9:Z9,"Earned")</f>
        <v>0</v>
      </c>
      <c r="AC9" s="193">
        <f t="shared" ref="AC9:AC48" si="2">COUNTIF(C9:Z9,"Ready for Review")</f>
        <v>0</v>
      </c>
      <c r="AD9" s="193">
        <f t="shared" ref="AD9:AD48" si="3">COUNTIF(C9:Z9,"In Progress")</f>
        <v>0</v>
      </c>
      <c r="AE9" s="193">
        <f t="shared" ref="AE9:AE48" si="4">COUNTIF(C9:Z9,"Not Started")</f>
        <v>12</v>
      </c>
      <c r="AF9" s="194">
        <f t="shared" ref="AF9:AF48" si="5">AB9/12</f>
        <v>0</v>
      </c>
      <c r="AG9" s="193" t="str">
        <f>'2026-2027 Reward Tracker'!AB9</f>
        <v>Distinguished Esquire</v>
      </c>
      <c r="AH9" s="193" t="str">
        <f t="shared" ref="AH9:AH48" si="6">IF(OR(ISNUMBER(SEARCH("Elite",AG9)),ISNUMBER(SEARCH("Distinguished",AG9)),ISNUMBER(SEARCH("Legacy",AG9))),"Eligible","Not Yet Eligible")</f>
        <v>Eligible</v>
      </c>
      <c r="AI9" s="195"/>
    </row>
    <row r="10" spans="1:35" ht="17.55" customHeight="1" thickTop="1" thickBot="1">
      <c r="A10" s="196" t="str">
        <f>'2026-2027 Class Tracker'!A10</f>
        <v>Roman</v>
      </c>
      <c r="B10" s="197" t="str">
        <f>'2026-2027 Class Tracker'!B10</f>
        <v>Bounds Jr.</v>
      </c>
      <c r="C10" s="198">
        <v>0</v>
      </c>
      <c r="D10" s="198" t="s">
        <v>397</v>
      </c>
      <c r="E10" s="198">
        <v>0</v>
      </c>
      <c r="F10" s="198" t="s">
        <v>397</v>
      </c>
      <c r="G10" s="198">
        <v>0</v>
      </c>
      <c r="H10" s="198" t="s">
        <v>397</v>
      </c>
      <c r="I10" s="198">
        <v>0</v>
      </c>
      <c r="J10" s="198" t="s">
        <v>397</v>
      </c>
      <c r="K10" s="198">
        <v>0</v>
      </c>
      <c r="L10" s="198" t="s">
        <v>397</v>
      </c>
      <c r="M10" s="198">
        <v>0</v>
      </c>
      <c r="N10" s="198" t="s">
        <v>397</v>
      </c>
      <c r="O10" s="198">
        <v>0</v>
      </c>
      <c r="P10" s="198" t="s">
        <v>397</v>
      </c>
      <c r="Q10" s="198">
        <v>0</v>
      </c>
      <c r="R10" s="198" t="s">
        <v>397</v>
      </c>
      <c r="S10" s="198">
        <v>0</v>
      </c>
      <c r="T10" s="198" t="s">
        <v>397</v>
      </c>
      <c r="U10" s="198">
        <v>0</v>
      </c>
      <c r="V10" s="198" t="s">
        <v>397</v>
      </c>
      <c r="W10" s="198">
        <v>0</v>
      </c>
      <c r="X10" s="198" t="s">
        <v>397</v>
      </c>
      <c r="Y10" s="198">
        <v>0</v>
      </c>
      <c r="Z10" s="198" t="s">
        <v>397</v>
      </c>
      <c r="AA10" s="199">
        <f t="shared" si="0"/>
        <v>0</v>
      </c>
      <c r="AB10" s="199">
        <f t="shared" si="1"/>
        <v>0</v>
      </c>
      <c r="AC10" s="199">
        <f t="shared" si="2"/>
        <v>0</v>
      </c>
      <c r="AD10" s="199">
        <f t="shared" si="3"/>
        <v>0</v>
      </c>
      <c r="AE10" s="199">
        <f t="shared" si="4"/>
        <v>12</v>
      </c>
      <c r="AF10" s="200">
        <f t="shared" si="5"/>
        <v>0</v>
      </c>
      <c r="AG10" s="199" t="str">
        <f>'2026-2027 Reward Tracker'!AB10</f>
        <v>Not Started</v>
      </c>
      <c r="AH10" s="199" t="str">
        <f t="shared" si="6"/>
        <v>Not Yet Eligible</v>
      </c>
      <c r="AI10" s="201"/>
    </row>
    <row r="11" spans="1:35" ht="17.55" customHeight="1" thickTop="1" thickBot="1">
      <c r="A11" s="196" t="str">
        <f>'2026-2027 Class Tracker'!A11</f>
        <v>Jaxon</v>
      </c>
      <c r="B11" s="197" t="str">
        <f>'2026-2027 Class Tracker'!B11</f>
        <v>Britten</v>
      </c>
      <c r="C11" s="198">
        <v>0</v>
      </c>
      <c r="D11" s="198" t="s">
        <v>397</v>
      </c>
      <c r="E11" s="198">
        <v>0</v>
      </c>
      <c r="F11" s="198" t="s">
        <v>397</v>
      </c>
      <c r="G11" s="198">
        <v>0</v>
      </c>
      <c r="H11" s="198" t="s">
        <v>397</v>
      </c>
      <c r="I11" s="198">
        <v>0</v>
      </c>
      <c r="J11" s="198" t="s">
        <v>397</v>
      </c>
      <c r="K11" s="198">
        <v>0</v>
      </c>
      <c r="L11" s="198" t="s">
        <v>397</v>
      </c>
      <c r="M11" s="198">
        <v>0</v>
      </c>
      <c r="N11" s="198" t="s">
        <v>397</v>
      </c>
      <c r="O11" s="198">
        <v>0</v>
      </c>
      <c r="P11" s="198" t="s">
        <v>397</v>
      </c>
      <c r="Q11" s="198">
        <v>0</v>
      </c>
      <c r="R11" s="198" t="s">
        <v>397</v>
      </c>
      <c r="S11" s="198">
        <v>0</v>
      </c>
      <c r="T11" s="198" t="s">
        <v>397</v>
      </c>
      <c r="U11" s="198">
        <v>0</v>
      </c>
      <c r="V11" s="198" t="s">
        <v>397</v>
      </c>
      <c r="W11" s="198">
        <v>0</v>
      </c>
      <c r="X11" s="198" t="s">
        <v>397</v>
      </c>
      <c r="Y11" s="198">
        <v>0</v>
      </c>
      <c r="Z11" s="198" t="s">
        <v>397</v>
      </c>
      <c r="AA11" s="199">
        <f t="shared" si="0"/>
        <v>0</v>
      </c>
      <c r="AB11" s="199">
        <f t="shared" si="1"/>
        <v>0</v>
      </c>
      <c r="AC11" s="199">
        <f t="shared" si="2"/>
        <v>0</v>
      </c>
      <c r="AD11" s="199">
        <f t="shared" si="3"/>
        <v>0</v>
      </c>
      <c r="AE11" s="199">
        <f t="shared" si="4"/>
        <v>12</v>
      </c>
      <c r="AF11" s="200">
        <f t="shared" si="5"/>
        <v>0</v>
      </c>
      <c r="AG11" s="199" t="str">
        <f>'2026-2027 Reward Tracker'!AB11</f>
        <v>Esquire Elite</v>
      </c>
      <c r="AH11" s="199" t="str">
        <f t="shared" si="6"/>
        <v>Eligible</v>
      </c>
      <c r="AI11" s="201"/>
    </row>
    <row r="12" spans="1:35" ht="17.55" customHeight="1" thickTop="1" thickBot="1">
      <c r="A12" s="196" t="str">
        <f>'2026-2027 Class Tracker'!A12</f>
        <v>Deliontae</v>
      </c>
      <c r="B12" s="197" t="str">
        <f>'2026-2027 Class Tracker'!B12</f>
        <v>Brown</v>
      </c>
      <c r="C12" s="198">
        <v>0</v>
      </c>
      <c r="D12" s="198" t="s">
        <v>397</v>
      </c>
      <c r="E12" s="198">
        <v>0</v>
      </c>
      <c r="F12" s="198" t="s">
        <v>397</v>
      </c>
      <c r="G12" s="198">
        <v>0</v>
      </c>
      <c r="H12" s="198" t="s">
        <v>397</v>
      </c>
      <c r="I12" s="198">
        <v>0</v>
      </c>
      <c r="J12" s="198" t="s">
        <v>397</v>
      </c>
      <c r="K12" s="198">
        <v>0</v>
      </c>
      <c r="L12" s="198" t="s">
        <v>397</v>
      </c>
      <c r="M12" s="198">
        <v>0</v>
      </c>
      <c r="N12" s="198" t="s">
        <v>397</v>
      </c>
      <c r="O12" s="198">
        <v>0</v>
      </c>
      <c r="P12" s="198" t="s">
        <v>397</v>
      </c>
      <c r="Q12" s="198">
        <v>0</v>
      </c>
      <c r="R12" s="198" t="s">
        <v>397</v>
      </c>
      <c r="S12" s="198">
        <v>0</v>
      </c>
      <c r="T12" s="198" t="s">
        <v>397</v>
      </c>
      <c r="U12" s="198">
        <v>0</v>
      </c>
      <c r="V12" s="198" t="s">
        <v>397</v>
      </c>
      <c r="W12" s="198">
        <v>0</v>
      </c>
      <c r="X12" s="198" t="s">
        <v>397</v>
      </c>
      <c r="Y12" s="198">
        <v>0</v>
      </c>
      <c r="Z12" s="198" t="s">
        <v>397</v>
      </c>
      <c r="AA12" s="199">
        <f t="shared" si="0"/>
        <v>0</v>
      </c>
      <c r="AB12" s="199">
        <f t="shared" si="1"/>
        <v>0</v>
      </c>
      <c r="AC12" s="199">
        <f t="shared" si="2"/>
        <v>0</v>
      </c>
      <c r="AD12" s="199">
        <f t="shared" si="3"/>
        <v>0</v>
      </c>
      <c r="AE12" s="199">
        <f t="shared" si="4"/>
        <v>12</v>
      </c>
      <c r="AF12" s="200">
        <f t="shared" si="5"/>
        <v>0</v>
      </c>
      <c r="AG12" s="199" t="str">
        <f>'2026-2027 Reward Tracker'!AB12</f>
        <v>Esquire Elite</v>
      </c>
      <c r="AH12" s="199" t="str">
        <f t="shared" si="6"/>
        <v>Eligible</v>
      </c>
      <c r="AI12" s="201"/>
    </row>
    <row r="13" spans="1:35" ht="17.55" customHeight="1" thickTop="1" thickBot="1">
      <c r="A13" s="196" t="str">
        <f>'2026-2027 Class Tracker'!A13</f>
        <v>Kristian</v>
      </c>
      <c r="B13" s="197" t="str">
        <f>'2026-2027 Class Tracker'!B13</f>
        <v>Brown</v>
      </c>
      <c r="C13" s="198">
        <v>0</v>
      </c>
      <c r="D13" s="198" t="s">
        <v>397</v>
      </c>
      <c r="E13" s="198">
        <v>0</v>
      </c>
      <c r="F13" s="198" t="s">
        <v>397</v>
      </c>
      <c r="G13" s="198">
        <v>0</v>
      </c>
      <c r="H13" s="198" t="s">
        <v>397</v>
      </c>
      <c r="I13" s="198">
        <v>0</v>
      </c>
      <c r="J13" s="198" t="s">
        <v>397</v>
      </c>
      <c r="K13" s="198">
        <v>0</v>
      </c>
      <c r="L13" s="198" t="s">
        <v>397</v>
      </c>
      <c r="M13" s="198">
        <v>0</v>
      </c>
      <c r="N13" s="198" t="s">
        <v>397</v>
      </c>
      <c r="O13" s="198">
        <v>0</v>
      </c>
      <c r="P13" s="198" t="s">
        <v>397</v>
      </c>
      <c r="Q13" s="198">
        <v>0</v>
      </c>
      <c r="R13" s="198" t="s">
        <v>397</v>
      </c>
      <c r="S13" s="198">
        <v>0</v>
      </c>
      <c r="T13" s="198" t="s">
        <v>397</v>
      </c>
      <c r="U13" s="198">
        <v>0</v>
      </c>
      <c r="V13" s="198" t="s">
        <v>397</v>
      </c>
      <c r="W13" s="198">
        <v>0</v>
      </c>
      <c r="X13" s="198" t="s">
        <v>397</v>
      </c>
      <c r="Y13" s="198">
        <v>0</v>
      </c>
      <c r="Z13" s="198" t="s">
        <v>397</v>
      </c>
      <c r="AA13" s="199">
        <f t="shared" si="0"/>
        <v>0</v>
      </c>
      <c r="AB13" s="199">
        <f t="shared" si="1"/>
        <v>0</v>
      </c>
      <c r="AC13" s="199">
        <f t="shared" si="2"/>
        <v>0</v>
      </c>
      <c r="AD13" s="199">
        <f t="shared" si="3"/>
        <v>0</v>
      </c>
      <c r="AE13" s="199">
        <f t="shared" si="4"/>
        <v>12</v>
      </c>
      <c r="AF13" s="200">
        <f t="shared" si="5"/>
        <v>0</v>
      </c>
      <c r="AG13" s="199" t="str">
        <f>'2026-2027 Reward Tracker'!AB13</f>
        <v>Esquire Elite</v>
      </c>
      <c r="AH13" s="199" t="str">
        <f t="shared" si="6"/>
        <v>Eligible</v>
      </c>
      <c r="AI13" s="201"/>
    </row>
    <row r="14" spans="1:35" ht="17.55" customHeight="1" thickTop="1" thickBot="1">
      <c r="A14" s="196" t="str">
        <f>'2026-2027 Class Tracker'!A14</f>
        <v>Brayden</v>
      </c>
      <c r="B14" s="197" t="str">
        <f>'2026-2027 Class Tracker'!B14</f>
        <v>Bryant</v>
      </c>
      <c r="C14" s="198">
        <v>0</v>
      </c>
      <c r="D14" s="198" t="s">
        <v>397</v>
      </c>
      <c r="E14" s="198">
        <v>0</v>
      </c>
      <c r="F14" s="198" t="s">
        <v>397</v>
      </c>
      <c r="G14" s="198">
        <v>0</v>
      </c>
      <c r="H14" s="198" t="s">
        <v>397</v>
      </c>
      <c r="I14" s="198">
        <v>0</v>
      </c>
      <c r="J14" s="198" t="s">
        <v>397</v>
      </c>
      <c r="K14" s="198">
        <v>0</v>
      </c>
      <c r="L14" s="198" t="s">
        <v>397</v>
      </c>
      <c r="M14" s="198">
        <v>0</v>
      </c>
      <c r="N14" s="198" t="s">
        <v>397</v>
      </c>
      <c r="O14" s="198">
        <v>0</v>
      </c>
      <c r="P14" s="198" t="s">
        <v>397</v>
      </c>
      <c r="Q14" s="198">
        <v>0</v>
      </c>
      <c r="R14" s="198" t="s">
        <v>397</v>
      </c>
      <c r="S14" s="198">
        <v>0</v>
      </c>
      <c r="T14" s="198" t="s">
        <v>397</v>
      </c>
      <c r="U14" s="198">
        <v>0</v>
      </c>
      <c r="V14" s="198" t="s">
        <v>397</v>
      </c>
      <c r="W14" s="198">
        <v>0</v>
      </c>
      <c r="X14" s="198" t="s">
        <v>397</v>
      </c>
      <c r="Y14" s="198">
        <v>0</v>
      </c>
      <c r="Z14" s="198" t="s">
        <v>397</v>
      </c>
      <c r="AA14" s="199">
        <f t="shared" si="0"/>
        <v>0</v>
      </c>
      <c r="AB14" s="199">
        <f t="shared" si="1"/>
        <v>0</v>
      </c>
      <c r="AC14" s="199">
        <f t="shared" si="2"/>
        <v>0</v>
      </c>
      <c r="AD14" s="199">
        <f t="shared" si="3"/>
        <v>0</v>
      </c>
      <c r="AE14" s="199">
        <f t="shared" si="4"/>
        <v>12</v>
      </c>
      <c r="AF14" s="200">
        <f t="shared" si="5"/>
        <v>0</v>
      </c>
      <c r="AG14" s="199" t="str">
        <f>'2026-2027 Reward Tracker'!AB14</f>
        <v>Esquire Elite</v>
      </c>
      <c r="AH14" s="199" t="str">
        <f t="shared" si="6"/>
        <v>Eligible</v>
      </c>
      <c r="AI14" s="201"/>
    </row>
    <row r="15" spans="1:35" ht="17.55" customHeight="1" thickTop="1" thickBot="1">
      <c r="A15" s="196" t="str">
        <f>'2026-2027 Class Tracker'!A15</f>
        <v>Bryant</v>
      </c>
      <c r="B15" s="197" t="str">
        <f>'2026-2027 Class Tracker'!B15</f>
        <v>Byrd</v>
      </c>
      <c r="C15" s="198">
        <v>0</v>
      </c>
      <c r="D15" s="198" t="s">
        <v>397</v>
      </c>
      <c r="E15" s="198">
        <v>0</v>
      </c>
      <c r="F15" s="198" t="s">
        <v>397</v>
      </c>
      <c r="G15" s="198">
        <v>0</v>
      </c>
      <c r="H15" s="198" t="s">
        <v>397</v>
      </c>
      <c r="I15" s="198">
        <v>0</v>
      </c>
      <c r="J15" s="198" t="s">
        <v>397</v>
      </c>
      <c r="K15" s="198">
        <v>0</v>
      </c>
      <c r="L15" s="198" t="s">
        <v>397</v>
      </c>
      <c r="M15" s="198">
        <v>0</v>
      </c>
      <c r="N15" s="198" t="s">
        <v>397</v>
      </c>
      <c r="O15" s="198">
        <v>0</v>
      </c>
      <c r="P15" s="198" t="s">
        <v>397</v>
      </c>
      <c r="Q15" s="198">
        <v>0</v>
      </c>
      <c r="R15" s="198" t="s">
        <v>397</v>
      </c>
      <c r="S15" s="198">
        <v>0</v>
      </c>
      <c r="T15" s="198" t="s">
        <v>397</v>
      </c>
      <c r="U15" s="198">
        <v>0</v>
      </c>
      <c r="V15" s="198" t="s">
        <v>397</v>
      </c>
      <c r="W15" s="198">
        <v>0</v>
      </c>
      <c r="X15" s="198" t="s">
        <v>397</v>
      </c>
      <c r="Y15" s="198">
        <v>0</v>
      </c>
      <c r="Z15" s="198" t="s">
        <v>397</v>
      </c>
      <c r="AA15" s="199">
        <f t="shared" si="0"/>
        <v>0</v>
      </c>
      <c r="AB15" s="199">
        <f t="shared" si="1"/>
        <v>0</v>
      </c>
      <c r="AC15" s="199">
        <f t="shared" si="2"/>
        <v>0</v>
      </c>
      <c r="AD15" s="199">
        <f t="shared" si="3"/>
        <v>0</v>
      </c>
      <c r="AE15" s="199">
        <f t="shared" si="4"/>
        <v>12</v>
      </c>
      <c r="AF15" s="200">
        <f t="shared" si="5"/>
        <v>0</v>
      </c>
      <c r="AG15" s="199" t="str">
        <f>'2026-2027 Reward Tracker'!AB15</f>
        <v>Esquire Elite</v>
      </c>
      <c r="AH15" s="199" t="str">
        <f t="shared" si="6"/>
        <v>Eligible</v>
      </c>
      <c r="AI15" s="201"/>
    </row>
    <row r="16" spans="1:35" ht="17.55" customHeight="1" thickTop="1" thickBot="1">
      <c r="A16" s="196" t="str">
        <f>'2026-2027 Class Tracker'!A16</f>
        <v>Liam</v>
      </c>
      <c r="B16" s="197" t="str">
        <f>'2026-2027 Class Tracker'!B16</f>
        <v>Clachar</v>
      </c>
      <c r="C16" s="198">
        <v>0</v>
      </c>
      <c r="D16" s="198" t="s">
        <v>397</v>
      </c>
      <c r="E16" s="198">
        <v>0</v>
      </c>
      <c r="F16" s="198" t="s">
        <v>397</v>
      </c>
      <c r="G16" s="198">
        <v>0</v>
      </c>
      <c r="H16" s="198" t="s">
        <v>397</v>
      </c>
      <c r="I16" s="198">
        <v>0</v>
      </c>
      <c r="J16" s="198" t="s">
        <v>397</v>
      </c>
      <c r="K16" s="198">
        <v>0</v>
      </c>
      <c r="L16" s="198" t="s">
        <v>397</v>
      </c>
      <c r="M16" s="198">
        <v>0</v>
      </c>
      <c r="N16" s="198" t="s">
        <v>397</v>
      </c>
      <c r="O16" s="198">
        <v>0</v>
      </c>
      <c r="P16" s="198" t="s">
        <v>397</v>
      </c>
      <c r="Q16" s="198">
        <v>0</v>
      </c>
      <c r="R16" s="198" t="s">
        <v>397</v>
      </c>
      <c r="S16" s="198">
        <v>0</v>
      </c>
      <c r="T16" s="198" t="s">
        <v>397</v>
      </c>
      <c r="U16" s="198">
        <v>0</v>
      </c>
      <c r="V16" s="198" t="s">
        <v>397</v>
      </c>
      <c r="W16" s="198">
        <v>0</v>
      </c>
      <c r="X16" s="198" t="s">
        <v>397</v>
      </c>
      <c r="Y16" s="198">
        <v>0</v>
      </c>
      <c r="Z16" s="198" t="s">
        <v>397</v>
      </c>
      <c r="AA16" s="199">
        <f t="shared" si="0"/>
        <v>0</v>
      </c>
      <c r="AB16" s="199">
        <f t="shared" si="1"/>
        <v>0</v>
      </c>
      <c r="AC16" s="199">
        <f t="shared" si="2"/>
        <v>0</v>
      </c>
      <c r="AD16" s="199">
        <f t="shared" si="3"/>
        <v>0</v>
      </c>
      <c r="AE16" s="199">
        <f t="shared" si="4"/>
        <v>12</v>
      </c>
      <c r="AF16" s="200">
        <f t="shared" si="5"/>
        <v>0</v>
      </c>
      <c r="AG16" s="199" t="str">
        <f>'2026-2027 Reward Tracker'!AB16</f>
        <v>Esquire Elite</v>
      </c>
      <c r="AH16" s="199" t="str">
        <f t="shared" si="6"/>
        <v>Eligible</v>
      </c>
      <c r="AI16" s="201"/>
    </row>
    <row r="17" spans="1:35" ht="17.55" customHeight="1" thickTop="1" thickBot="1">
      <c r="A17" s="196" t="str">
        <f>'2026-2027 Class Tracker'!A17</f>
        <v>Corey</v>
      </c>
      <c r="B17" s="197" t="str">
        <f>'2026-2027 Class Tracker'!B17</f>
        <v>Crowe</v>
      </c>
      <c r="C17" s="198">
        <v>0</v>
      </c>
      <c r="D17" s="198" t="s">
        <v>397</v>
      </c>
      <c r="E17" s="198">
        <v>0</v>
      </c>
      <c r="F17" s="198" t="s">
        <v>397</v>
      </c>
      <c r="G17" s="198">
        <v>0</v>
      </c>
      <c r="H17" s="198" t="s">
        <v>397</v>
      </c>
      <c r="I17" s="198">
        <v>0</v>
      </c>
      <c r="J17" s="198" t="s">
        <v>397</v>
      </c>
      <c r="K17" s="198">
        <v>0</v>
      </c>
      <c r="L17" s="198" t="s">
        <v>397</v>
      </c>
      <c r="M17" s="198">
        <v>0</v>
      </c>
      <c r="N17" s="198" t="s">
        <v>397</v>
      </c>
      <c r="O17" s="198">
        <v>0</v>
      </c>
      <c r="P17" s="198" t="s">
        <v>397</v>
      </c>
      <c r="Q17" s="198">
        <v>0</v>
      </c>
      <c r="R17" s="198" t="s">
        <v>397</v>
      </c>
      <c r="S17" s="198">
        <v>0</v>
      </c>
      <c r="T17" s="198" t="s">
        <v>397</v>
      </c>
      <c r="U17" s="198">
        <v>0</v>
      </c>
      <c r="V17" s="198" t="s">
        <v>397</v>
      </c>
      <c r="W17" s="198">
        <v>0</v>
      </c>
      <c r="X17" s="198" t="s">
        <v>397</v>
      </c>
      <c r="Y17" s="198">
        <v>0</v>
      </c>
      <c r="Z17" s="198" t="s">
        <v>397</v>
      </c>
      <c r="AA17" s="199">
        <f t="shared" si="0"/>
        <v>0</v>
      </c>
      <c r="AB17" s="199">
        <f t="shared" si="1"/>
        <v>0</v>
      </c>
      <c r="AC17" s="199">
        <f t="shared" si="2"/>
        <v>0</v>
      </c>
      <c r="AD17" s="199">
        <f t="shared" si="3"/>
        <v>0</v>
      </c>
      <c r="AE17" s="199">
        <f t="shared" si="4"/>
        <v>12</v>
      </c>
      <c r="AF17" s="200">
        <f t="shared" si="5"/>
        <v>0</v>
      </c>
      <c r="AG17" s="199" t="str">
        <f>'2026-2027 Reward Tracker'!AB17</f>
        <v>Esquire Elite</v>
      </c>
      <c r="AH17" s="199" t="str">
        <f t="shared" si="6"/>
        <v>Eligible</v>
      </c>
      <c r="AI17" s="201"/>
    </row>
    <row r="18" spans="1:35" ht="17.55" customHeight="1" thickTop="1" thickBot="1">
      <c r="A18" s="196" t="str">
        <f>'2026-2027 Class Tracker'!A18</f>
        <v>Caden</v>
      </c>
      <c r="B18" s="197" t="str">
        <f>'2026-2027 Class Tracker'!B18</f>
        <v>Dial</v>
      </c>
      <c r="C18" s="198">
        <v>0</v>
      </c>
      <c r="D18" s="198" t="s">
        <v>397</v>
      </c>
      <c r="E18" s="198">
        <v>0</v>
      </c>
      <c r="F18" s="198" t="s">
        <v>397</v>
      </c>
      <c r="G18" s="198">
        <v>0</v>
      </c>
      <c r="H18" s="198" t="s">
        <v>397</v>
      </c>
      <c r="I18" s="198">
        <v>0</v>
      </c>
      <c r="J18" s="198" t="s">
        <v>397</v>
      </c>
      <c r="K18" s="198">
        <v>0</v>
      </c>
      <c r="L18" s="198" t="s">
        <v>397</v>
      </c>
      <c r="M18" s="198">
        <v>0</v>
      </c>
      <c r="N18" s="198" t="s">
        <v>397</v>
      </c>
      <c r="O18" s="198">
        <v>0</v>
      </c>
      <c r="P18" s="198" t="s">
        <v>397</v>
      </c>
      <c r="Q18" s="198">
        <v>0</v>
      </c>
      <c r="R18" s="198" t="s">
        <v>397</v>
      </c>
      <c r="S18" s="198">
        <v>0</v>
      </c>
      <c r="T18" s="198" t="s">
        <v>397</v>
      </c>
      <c r="U18" s="198">
        <v>0</v>
      </c>
      <c r="V18" s="198" t="s">
        <v>397</v>
      </c>
      <c r="W18" s="198">
        <v>0</v>
      </c>
      <c r="X18" s="198" t="s">
        <v>397</v>
      </c>
      <c r="Y18" s="198">
        <v>0</v>
      </c>
      <c r="Z18" s="198" t="s">
        <v>397</v>
      </c>
      <c r="AA18" s="199">
        <f t="shared" si="0"/>
        <v>0</v>
      </c>
      <c r="AB18" s="199">
        <f t="shared" si="1"/>
        <v>0</v>
      </c>
      <c r="AC18" s="199">
        <f t="shared" si="2"/>
        <v>0</v>
      </c>
      <c r="AD18" s="199">
        <f t="shared" si="3"/>
        <v>0</v>
      </c>
      <c r="AE18" s="199">
        <f t="shared" si="4"/>
        <v>12</v>
      </c>
      <c r="AF18" s="200">
        <f t="shared" si="5"/>
        <v>0</v>
      </c>
      <c r="AG18" s="199" t="str">
        <f>'2026-2027 Reward Tracker'!AB18</f>
        <v>Esquire Elite</v>
      </c>
      <c r="AH18" s="199" t="str">
        <f t="shared" si="6"/>
        <v>Eligible</v>
      </c>
      <c r="AI18" s="201"/>
    </row>
    <row r="19" spans="1:35" ht="17.55" customHeight="1" thickTop="1" thickBot="1">
      <c r="A19" s="196" t="str">
        <f>'2026-2027 Class Tracker'!A19</f>
        <v>Riley</v>
      </c>
      <c r="B19" s="197" t="str">
        <f>'2026-2027 Class Tracker'!B19</f>
        <v>Flores</v>
      </c>
      <c r="C19" s="198">
        <v>0</v>
      </c>
      <c r="D19" s="198" t="s">
        <v>397</v>
      </c>
      <c r="E19" s="198">
        <v>0</v>
      </c>
      <c r="F19" s="198" t="s">
        <v>397</v>
      </c>
      <c r="G19" s="198">
        <v>0</v>
      </c>
      <c r="H19" s="198" t="s">
        <v>397</v>
      </c>
      <c r="I19" s="198">
        <v>0</v>
      </c>
      <c r="J19" s="198" t="s">
        <v>397</v>
      </c>
      <c r="K19" s="198">
        <v>0</v>
      </c>
      <c r="L19" s="198" t="s">
        <v>397</v>
      </c>
      <c r="M19" s="198">
        <v>0</v>
      </c>
      <c r="N19" s="198" t="s">
        <v>397</v>
      </c>
      <c r="O19" s="198">
        <v>0</v>
      </c>
      <c r="P19" s="198" t="s">
        <v>397</v>
      </c>
      <c r="Q19" s="198">
        <v>0</v>
      </c>
      <c r="R19" s="198" t="s">
        <v>397</v>
      </c>
      <c r="S19" s="198">
        <v>0</v>
      </c>
      <c r="T19" s="198" t="s">
        <v>397</v>
      </c>
      <c r="U19" s="198">
        <v>0</v>
      </c>
      <c r="V19" s="198" t="s">
        <v>397</v>
      </c>
      <c r="W19" s="198">
        <v>0</v>
      </c>
      <c r="X19" s="198" t="s">
        <v>397</v>
      </c>
      <c r="Y19" s="198">
        <v>0</v>
      </c>
      <c r="Z19" s="198" t="s">
        <v>397</v>
      </c>
      <c r="AA19" s="199">
        <f t="shared" si="0"/>
        <v>0</v>
      </c>
      <c r="AB19" s="199">
        <f t="shared" si="1"/>
        <v>0</v>
      </c>
      <c r="AC19" s="199">
        <f t="shared" si="2"/>
        <v>0</v>
      </c>
      <c r="AD19" s="199">
        <f t="shared" si="3"/>
        <v>0</v>
      </c>
      <c r="AE19" s="199">
        <f t="shared" si="4"/>
        <v>12</v>
      </c>
      <c r="AF19" s="200">
        <f t="shared" si="5"/>
        <v>0</v>
      </c>
      <c r="AG19" s="199" t="str">
        <f>'2026-2027 Reward Tracker'!AB19</f>
        <v>Distinguished Esquire</v>
      </c>
      <c r="AH19" s="199" t="str">
        <f t="shared" si="6"/>
        <v>Eligible</v>
      </c>
      <c r="AI19" s="201"/>
    </row>
    <row r="20" spans="1:35" ht="17.55" customHeight="1" thickTop="1" thickBot="1">
      <c r="A20" s="196" t="str">
        <f>'2026-2027 Class Tracker'!A20</f>
        <v>Cameron</v>
      </c>
      <c r="B20" s="197" t="str">
        <f>'2026-2027 Class Tracker'!B20</f>
        <v>Flowers</v>
      </c>
      <c r="C20" s="198">
        <v>0</v>
      </c>
      <c r="D20" s="198" t="s">
        <v>397</v>
      </c>
      <c r="E20" s="198">
        <v>0</v>
      </c>
      <c r="F20" s="198" t="s">
        <v>397</v>
      </c>
      <c r="G20" s="198">
        <v>0</v>
      </c>
      <c r="H20" s="198" t="s">
        <v>397</v>
      </c>
      <c r="I20" s="198">
        <v>0</v>
      </c>
      <c r="J20" s="198" t="s">
        <v>397</v>
      </c>
      <c r="K20" s="198">
        <v>0</v>
      </c>
      <c r="L20" s="198" t="s">
        <v>397</v>
      </c>
      <c r="M20" s="198">
        <v>0</v>
      </c>
      <c r="N20" s="198" t="s">
        <v>397</v>
      </c>
      <c r="O20" s="198">
        <v>0</v>
      </c>
      <c r="P20" s="198" t="s">
        <v>397</v>
      </c>
      <c r="Q20" s="198">
        <v>0</v>
      </c>
      <c r="R20" s="198" t="s">
        <v>397</v>
      </c>
      <c r="S20" s="198">
        <v>0</v>
      </c>
      <c r="T20" s="198" t="s">
        <v>397</v>
      </c>
      <c r="U20" s="198">
        <v>0</v>
      </c>
      <c r="V20" s="198" t="s">
        <v>397</v>
      </c>
      <c r="W20" s="198">
        <v>0</v>
      </c>
      <c r="X20" s="198" t="s">
        <v>397</v>
      </c>
      <c r="Y20" s="198">
        <v>0</v>
      </c>
      <c r="Z20" s="198" t="s">
        <v>397</v>
      </c>
      <c r="AA20" s="199">
        <f t="shared" si="0"/>
        <v>0</v>
      </c>
      <c r="AB20" s="199">
        <f t="shared" si="1"/>
        <v>0</v>
      </c>
      <c r="AC20" s="199">
        <f t="shared" si="2"/>
        <v>0</v>
      </c>
      <c r="AD20" s="199">
        <f t="shared" si="3"/>
        <v>0</v>
      </c>
      <c r="AE20" s="199">
        <f t="shared" si="4"/>
        <v>12</v>
      </c>
      <c r="AF20" s="200">
        <f t="shared" si="5"/>
        <v>0</v>
      </c>
      <c r="AG20" s="199" t="str">
        <f>'2026-2027 Reward Tracker'!AB20</f>
        <v>Esquire Elite</v>
      </c>
      <c r="AH20" s="199" t="str">
        <f t="shared" si="6"/>
        <v>Eligible</v>
      </c>
      <c r="AI20" s="201"/>
    </row>
    <row r="21" spans="1:35" ht="17.55" customHeight="1" thickTop="1" thickBot="1">
      <c r="A21" s="196" t="str">
        <f>'2026-2027 Class Tracker'!A21</f>
        <v>Ismaél</v>
      </c>
      <c r="B21" s="197" t="str">
        <f>'2026-2027 Class Tracker'!B21</f>
        <v>Gilling</v>
      </c>
      <c r="C21" s="198">
        <v>0</v>
      </c>
      <c r="D21" s="198" t="s">
        <v>397</v>
      </c>
      <c r="E21" s="198">
        <v>0</v>
      </c>
      <c r="F21" s="198" t="s">
        <v>397</v>
      </c>
      <c r="G21" s="198">
        <v>0</v>
      </c>
      <c r="H21" s="198" t="s">
        <v>397</v>
      </c>
      <c r="I21" s="198">
        <v>0</v>
      </c>
      <c r="J21" s="198" t="s">
        <v>397</v>
      </c>
      <c r="K21" s="198">
        <v>0</v>
      </c>
      <c r="L21" s="198" t="s">
        <v>397</v>
      </c>
      <c r="M21" s="198">
        <v>0</v>
      </c>
      <c r="N21" s="198" t="s">
        <v>397</v>
      </c>
      <c r="O21" s="198">
        <v>0</v>
      </c>
      <c r="P21" s="198" t="s">
        <v>397</v>
      </c>
      <c r="Q21" s="198">
        <v>0</v>
      </c>
      <c r="R21" s="198" t="s">
        <v>397</v>
      </c>
      <c r="S21" s="198">
        <v>0</v>
      </c>
      <c r="T21" s="198" t="s">
        <v>397</v>
      </c>
      <c r="U21" s="198">
        <v>0</v>
      </c>
      <c r="V21" s="198" t="s">
        <v>397</v>
      </c>
      <c r="W21" s="198">
        <v>0</v>
      </c>
      <c r="X21" s="198" t="s">
        <v>397</v>
      </c>
      <c r="Y21" s="198">
        <v>0</v>
      </c>
      <c r="Z21" s="198" t="s">
        <v>397</v>
      </c>
      <c r="AA21" s="199">
        <f t="shared" si="0"/>
        <v>0</v>
      </c>
      <c r="AB21" s="199">
        <f t="shared" si="1"/>
        <v>0</v>
      </c>
      <c r="AC21" s="199">
        <f t="shared" si="2"/>
        <v>0</v>
      </c>
      <c r="AD21" s="199">
        <f t="shared" si="3"/>
        <v>0</v>
      </c>
      <c r="AE21" s="199">
        <f t="shared" si="4"/>
        <v>12</v>
      </c>
      <c r="AF21" s="200">
        <f t="shared" si="5"/>
        <v>0</v>
      </c>
      <c r="AG21" s="199" t="str">
        <f>'2026-2027 Reward Tracker'!AB21</f>
        <v>Not Started</v>
      </c>
      <c r="AH21" s="199" t="str">
        <f t="shared" si="6"/>
        <v>Not Yet Eligible</v>
      </c>
      <c r="AI21" s="201"/>
    </row>
    <row r="22" spans="1:35" ht="17.55" customHeight="1" thickTop="1" thickBot="1">
      <c r="A22" s="196" t="str">
        <f>'2026-2027 Class Tracker'!A22</f>
        <v>Justin</v>
      </c>
      <c r="B22" s="197" t="str">
        <f>'2026-2027 Class Tracker'!B22</f>
        <v>Haywood</v>
      </c>
      <c r="C22" s="198">
        <v>0</v>
      </c>
      <c r="D22" s="198" t="s">
        <v>397</v>
      </c>
      <c r="E22" s="198">
        <v>0</v>
      </c>
      <c r="F22" s="198" t="s">
        <v>397</v>
      </c>
      <c r="G22" s="198">
        <v>0</v>
      </c>
      <c r="H22" s="198" t="s">
        <v>397</v>
      </c>
      <c r="I22" s="198">
        <v>0</v>
      </c>
      <c r="J22" s="198" t="s">
        <v>397</v>
      </c>
      <c r="K22" s="198">
        <v>0</v>
      </c>
      <c r="L22" s="198" t="s">
        <v>397</v>
      </c>
      <c r="M22" s="198">
        <v>0</v>
      </c>
      <c r="N22" s="198" t="s">
        <v>397</v>
      </c>
      <c r="O22" s="198">
        <v>0</v>
      </c>
      <c r="P22" s="198" t="s">
        <v>397</v>
      </c>
      <c r="Q22" s="198">
        <v>0</v>
      </c>
      <c r="R22" s="198" t="s">
        <v>397</v>
      </c>
      <c r="S22" s="198">
        <v>0</v>
      </c>
      <c r="T22" s="198" t="s">
        <v>397</v>
      </c>
      <c r="U22" s="198">
        <v>0</v>
      </c>
      <c r="V22" s="198" t="s">
        <v>397</v>
      </c>
      <c r="W22" s="198">
        <v>0</v>
      </c>
      <c r="X22" s="198" t="s">
        <v>397</v>
      </c>
      <c r="Y22" s="198">
        <v>0</v>
      </c>
      <c r="Z22" s="198" t="s">
        <v>397</v>
      </c>
      <c r="AA22" s="199">
        <f t="shared" si="0"/>
        <v>0</v>
      </c>
      <c r="AB22" s="199">
        <f t="shared" si="1"/>
        <v>0</v>
      </c>
      <c r="AC22" s="199">
        <f t="shared" si="2"/>
        <v>0</v>
      </c>
      <c r="AD22" s="199">
        <f t="shared" si="3"/>
        <v>0</v>
      </c>
      <c r="AE22" s="199">
        <f t="shared" si="4"/>
        <v>12</v>
      </c>
      <c r="AF22" s="200">
        <f t="shared" si="5"/>
        <v>0</v>
      </c>
      <c r="AG22" s="199" t="str">
        <f>'2026-2027 Reward Tracker'!AB22</f>
        <v>Esquire Elite</v>
      </c>
      <c r="AH22" s="199" t="str">
        <f t="shared" si="6"/>
        <v>Eligible</v>
      </c>
      <c r="AI22" s="201"/>
    </row>
    <row r="23" spans="1:35" ht="17.55" customHeight="1" thickTop="1" thickBot="1">
      <c r="A23" s="196" t="str">
        <f>'2026-2027 Class Tracker'!A23</f>
        <v>Matthieu</v>
      </c>
      <c r="B23" s="197" t="str">
        <f>'2026-2027 Class Tracker'!B23</f>
        <v>Hudson-Creese</v>
      </c>
      <c r="C23" s="198">
        <v>0</v>
      </c>
      <c r="D23" s="198" t="s">
        <v>397</v>
      </c>
      <c r="E23" s="198">
        <v>0</v>
      </c>
      <c r="F23" s="198" t="s">
        <v>397</v>
      </c>
      <c r="G23" s="198">
        <v>0</v>
      </c>
      <c r="H23" s="198" t="s">
        <v>397</v>
      </c>
      <c r="I23" s="198">
        <v>0</v>
      </c>
      <c r="J23" s="198" t="s">
        <v>397</v>
      </c>
      <c r="K23" s="198">
        <v>0</v>
      </c>
      <c r="L23" s="198" t="s">
        <v>397</v>
      </c>
      <c r="M23" s="198">
        <v>0</v>
      </c>
      <c r="N23" s="198" t="s">
        <v>397</v>
      </c>
      <c r="O23" s="198">
        <v>0</v>
      </c>
      <c r="P23" s="198" t="s">
        <v>397</v>
      </c>
      <c r="Q23" s="198">
        <v>0</v>
      </c>
      <c r="R23" s="198" t="s">
        <v>397</v>
      </c>
      <c r="S23" s="198">
        <v>0</v>
      </c>
      <c r="T23" s="198" t="s">
        <v>397</v>
      </c>
      <c r="U23" s="198">
        <v>0</v>
      </c>
      <c r="V23" s="198" t="s">
        <v>397</v>
      </c>
      <c r="W23" s="198">
        <v>0</v>
      </c>
      <c r="X23" s="198" t="s">
        <v>397</v>
      </c>
      <c r="Y23" s="198">
        <v>0</v>
      </c>
      <c r="Z23" s="198" t="s">
        <v>397</v>
      </c>
      <c r="AA23" s="199">
        <f t="shared" si="0"/>
        <v>0</v>
      </c>
      <c r="AB23" s="199">
        <f t="shared" si="1"/>
        <v>0</v>
      </c>
      <c r="AC23" s="199">
        <f t="shared" si="2"/>
        <v>0</v>
      </c>
      <c r="AD23" s="199">
        <f t="shared" si="3"/>
        <v>0</v>
      </c>
      <c r="AE23" s="199">
        <f t="shared" si="4"/>
        <v>12</v>
      </c>
      <c r="AF23" s="200">
        <f t="shared" si="5"/>
        <v>0</v>
      </c>
      <c r="AG23" s="199" t="str">
        <f>'2026-2027 Reward Tracker'!AB23</f>
        <v>Not Started</v>
      </c>
      <c r="AH23" s="199" t="str">
        <f t="shared" si="6"/>
        <v>Not Yet Eligible</v>
      </c>
      <c r="AI23" s="201"/>
    </row>
    <row r="24" spans="1:35" ht="17.55" customHeight="1" thickTop="1" thickBot="1">
      <c r="A24" s="196" t="str">
        <f>'2026-2027 Class Tracker'!A24</f>
        <v>Lenon</v>
      </c>
      <c r="B24" s="197" t="str">
        <f>'2026-2027 Class Tracker'!B24</f>
        <v>Hunter</v>
      </c>
      <c r="C24" s="198">
        <v>0</v>
      </c>
      <c r="D24" s="198" t="s">
        <v>397</v>
      </c>
      <c r="E24" s="198">
        <v>0</v>
      </c>
      <c r="F24" s="198" t="s">
        <v>397</v>
      </c>
      <c r="G24" s="198">
        <v>0</v>
      </c>
      <c r="H24" s="198" t="s">
        <v>397</v>
      </c>
      <c r="I24" s="198">
        <v>0</v>
      </c>
      <c r="J24" s="198" t="s">
        <v>397</v>
      </c>
      <c r="K24" s="198">
        <v>0</v>
      </c>
      <c r="L24" s="198" t="s">
        <v>397</v>
      </c>
      <c r="M24" s="198">
        <v>0</v>
      </c>
      <c r="N24" s="198" t="s">
        <v>397</v>
      </c>
      <c r="O24" s="198">
        <v>0</v>
      </c>
      <c r="P24" s="198" t="s">
        <v>397</v>
      </c>
      <c r="Q24" s="198">
        <v>0</v>
      </c>
      <c r="R24" s="198" t="s">
        <v>397</v>
      </c>
      <c r="S24" s="198">
        <v>0</v>
      </c>
      <c r="T24" s="198" t="s">
        <v>397</v>
      </c>
      <c r="U24" s="198">
        <v>0</v>
      </c>
      <c r="V24" s="198" t="s">
        <v>397</v>
      </c>
      <c r="W24" s="198">
        <v>0</v>
      </c>
      <c r="X24" s="198" t="s">
        <v>397</v>
      </c>
      <c r="Y24" s="198">
        <v>0</v>
      </c>
      <c r="Z24" s="198" t="s">
        <v>397</v>
      </c>
      <c r="AA24" s="199">
        <f t="shared" si="0"/>
        <v>0</v>
      </c>
      <c r="AB24" s="199">
        <f t="shared" si="1"/>
        <v>0</v>
      </c>
      <c r="AC24" s="199">
        <f t="shared" si="2"/>
        <v>0</v>
      </c>
      <c r="AD24" s="199">
        <f t="shared" si="3"/>
        <v>0</v>
      </c>
      <c r="AE24" s="199">
        <f t="shared" si="4"/>
        <v>12</v>
      </c>
      <c r="AF24" s="200">
        <f t="shared" si="5"/>
        <v>0</v>
      </c>
      <c r="AG24" s="199" t="str">
        <f>'2026-2027 Reward Tracker'!AB24</f>
        <v>Esquire Elite</v>
      </c>
      <c r="AH24" s="199" t="str">
        <f t="shared" si="6"/>
        <v>Eligible</v>
      </c>
      <c r="AI24" s="201"/>
    </row>
    <row r="25" spans="1:35" ht="17.55" customHeight="1" thickTop="1" thickBot="1">
      <c r="A25" s="196" t="str">
        <f>'2026-2027 Class Tracker'!A25</f>
        <v>James</v>
      </c>
      <c r="B25" s="197" t="str">
        <f>'2026-2027 Class Tracker'!B25</f>
        <v>Jones Jr.</v>
      </c>
      <c r="C25" s="198">
        <v>0</v>
      </c>
      <c r="D25" s="198" t="s">
        <v>397</v>
      </c>
      <c r="E25" s="198">
        <v>0</v>
      </c>
      <c r="F25" s="198" t="s">
        <v>397</v>
      </c>
      <c r="G25" s="198">
        <v>0</v>
      </c>
      <c r="H25" s="198" t="s">
        <v>397</v>
      </c>
      <c r="I25" s="198">
        <v>0</v>
      </c>
      <c r="J25" s="198" t="s">
        <v>397</v>
      </c>
      <c r="K25" s="198">
        <v>0</v>
      </c>
      <c r="L25" s="198" t="s">
        <v>397</v>
      </c>
      <c r="M25" s="198">
        <v>0</v>
      </c>
      <c r="N25" s="198" t="s">
        <v>397</v>
      </c>
      <c r="O25" s="198">
        <v>0</v>
      </c>
      <c r="P25" s="198" t="s">
        <v>397</v>
      </c>
      <c r="Q25" s="198">
        <v>0</v>
      </c>
      <c r="R25" s="198" t="s">
        <v>397</v>
      </c>
      <c r="S25" s="198">
        <v>0</v>
      </c>
      <c r="T25" s="198" t="s">
        <v>397</v>
      </c>
      <c r="U25" s="198">
        <v>0</v>
      </c>
      <c r="V25" s="198" t="s">
        <v>397</v>
      </c>
      <c r="W25" s="198">
        <v>0</v>
      </c>
      <c r="X25" s="198" t="s">
        <v>397</v>
      </c>
      <c r="Y25" s="198">
        <v>0</v>
      </c>
      <c r="Z25" s="198" t="s">
        <v>397</v>
      </c>
      <c r="AA25" s="199">
        <f t="shared" si="0"/>
        <v>0</v>
      </c>
      <c r="AB25" s="199">
        <f t="shared" si="1"/>
        <v>0</v>
      </c>
      <c r="AC25" s="199">
        <f t="shared" si="2"/>
        <v>0</v>
      </c>
      <c r="AD25" s="199">
        <f t="shared" si="3"/>
        <v>0</v>
      </c>
      <c r="AE25" s="199">
        <f t="shared" si="4"/>
        <v>12</v>
      </c>
      <c r="AF25" s="200">
        <f t="shared" si="5"/>
        <v>0</v>
      </c>
      <c r="AG25" s="199" t="str">
        <f>'2026-2027 Reward Tracker'!AB25</f>
        <v>Esquire Elite</v>
      </c>
      <c r="AH25" s="199" t="str">
        <f t="shared" si="6"/>
        <v>Eligible</v>
      </c>
      <c r="AI25" s="201"/>
    </row>
    <row r="26" spans="1:35" ht="17.55" customHeight="1" thickTop="1" thickBot="1">
      <c r="A26" s="196" t="str">
        <f>'2026-2027 Class Tracker'!A26</f>
        <v>Dezmond</v>
      </c>
      <c r="B26" s="197" t="str">
        <f>'2026-2027 Class Tracker'!B26</f>
        <v>Kelly</v>
      </c>
      <c r="C26" s="198">
        <v>0</v>
      </c>
      <c r="D26" s="198" t="s">
        <v>397</v>
      </c>
      <c r="E26" s="198">
        <v>0</v>
      </c>
      <c r="F26" s="198" t="s">
        <v>397</v>
      </c>
      <c r="G26" s="198">
        <v>0</v>
      </c>
      <c r="H26" s="198" t="s">
        <v>397</v>
      </c>
      <c r="I26" s="198">
        <v>0</v>
      </c>
      <c r="J26" s="198" t="s">
        <v>397</v>
      </c>
      <c r="K26" s="198">
        <v>0</v>
      </c>
      <c r="L26" s="198" t="s">
        <v>397</v>
      </c>
      <c r="M26" s="198">
        <v>0</v>
      </c>
      <c r="N26" s="198" t="s">
        <v>397</v>
      </c>
      <c r="O26" s="198">
        <v>0</v>
      </c>
      <c r="P26" s="198" t="s">
        <v>397</v>
      </c>
      <c r="Q26" s="198">
        <v>0</v>
      </c>
      <c r="R26" s="198" t="s">
        <v>397</v>
      </c>
      <c r="S26" s="198">
        <v>0</v>
      </c>
      <c r="T26" s="198" t="s">
        <v>397</v>
      </c>
      <c r="U26" s="198">
        <v>0</v>
      </c>
      <c r="V26" s="198" t="s">
        <v>397</v>
      </c>
      <c r="W26" s="198">
        <v>0</v>
      </c>
      <c r="X26" s="198" t="s">
        <v>397</v>
      </c>
      <c r="Y26" s="198">
        <v>0</v>
      </c>
      <c r="Z26" s="198" t="s">
        <v>397</v>
      </c>
      <c r="AA26" s="199">
        <f t="shared" si="0"/>
        <v>0</v>
      </c>
      <c r="AB26" s="199">
        <f t="shared" si="1"/>
        <v>0</v>
      </c>
      <c r="AC26" s="199">
        <f t="shared" si="2"/>
        <v>0</v>
      </c>
      <c r="AD26" s="199">
        <f t="shared" si="3"/>
        <v>0</v>
      </c>
      <c r="AE26" s="199">
        <f t="shared" si="4"/>
        <v>12</v>
      </c>
      <c r="AF26" s="200">
        <f t="shared" si="5"/>
        <v>0</v>
      </c>
      <c r="AG26" s="199" t="str">
        <f>'2026-2027 Reward Tracker'!AB26</f>
        <v>Not Started</v>
      </c>
      <c r="AH26" s="199" t="str">
        <f t="shared" si="6"/>
        <v>Not Yet Eligible</v>
      </c>
      <c r="AI26" s="201"/>
    </row>
    <row r="27" spans="1:35" ht="17.55" customHeight="1" thickTop="1" thickBot="1">
      <c r="A27" s="196" t="str">
        <f>'2026-2027 Class Tracker'!A27</f>
        <v>Amir</v>
      </c>
      <c r="B27" s="197" t="str">
        <f>'2026-2027 Class Tracker'!B27</f>
        <v>King</v>
      </c>
      <c r="C27" s="198">
        <v>0</v>
      </c>
      <c r="D27" s="198" t="s">
        <v>397</v>
      </c>
      <c r="E27" s="198">
        <v>0</v>
      </c>
      <c r="F27" s="198" t="s">
        <v>397</v>
      </c>
      <c r="G27" s="198">
        <v>0</v>
      </c>
      <c r="H27" s="198" t="s">
        <v>397</v>
      </c>
      <c r="I27" s="198">
        <v>0</v>
      </c>
      <c r="J27" s="198" t="s">
        <v>397</v>
      </c>
      <c r="K27" s="198">
        <v>0</v>
      </c>
      <c r="L27" s="198" t="s">
        <v>397</v>
      </c>
      <c r="M27" s="198">
        <v>0</v>
      </c>
      <c r="N27" s="198" t="s">
        <v>397</v>
      </c>
      <c r="O27" s="198">
        <v>0</v>
      </c>
      <c r="P27" s="198" t="s">
        <v>397</v>
      </c>
      <c r="Q27" s="198">
        <v>0</v>
      </c>
      <c r="R27" s="198" t="s">
        <v>397</v>
      </c>
      <c r="S27" s="198">
        <v>0</v>
      </c>
      <c r="T27" s="198" t="s">
        <v>397</v>
      </c>
      <c r="U27" s="198">
        <v>0</v>
      </c>
      <c r="V27" s="198" t="s">
        <v>397</v>
      </c>
      <c r="W27" s="198">
        <v>0</v>
      </c>
      <c r="X27" s="198" t="s">
        <v>397</v>
      </c>
      <c r="Y27" s="198">
        <v>0</v>
      </c>
      <c r="Z27" s="198" t="s">
        <v>397</v>
      </c>
      <c r="AA27" s="199">
        <f t="shared" si="0"/>
        <v>0</v>
      </c>
      <c r="AB27" s="199">
        <f t="shared" si="1"/>
        <v>0</v>
      </c>
      <c r="AC27" s="199">
        <f t="shared" si="2"/>
        <v>0</v>
      </c>
      <c r="AD27" s="199">
        <f t="shared" si="3"/>
        <v>0</v>
      </c>
      <c r="AE27" s="199">
        <f t="shared" si="4"/>
        <v>12</v>
      </c>
      <c r="AF27" s="200">
        <f t="shared" si="5"/>
        <v>0</v>
      </c>
      <c r="AG27" s="199" t="str">
        <f>'2026-2027 Reward Tracker'!AB27</f>
        <v>Esquire Elite</v>
      </c>
      <c r="AH27" s="199" t="str">
        <f t="shared" si="6"/>
        <v>Eligible</v>
      </c>
      <c r="AI27" s="201"/>
    </row>
    <row r="28" spans="1:35" ht="17.55" customHeight="1" thickTop="1" thickBot="1">
      <c r="A28" s="196" t="str">
        <f>'2026-2027 Class Tracker'!A28</f>
        <v>Myles</v>
      </c>
      <c r="B28" s="197" t="str">
        <f>'2026-2027 Class Tracker'!B28</f>
        <v>McCullough</v>
      </c>
      <c r="C28" s="198">
        <v>0</v>
      </c>
      <c r="D28" s="198" t="s">
        <v>397</v>
      </c>
      <c r="E28" s="198">
        <v>0</v>
      </c>
      <c r="F28" s="198" t="s">
        <v>397</v>
      </c>
      <c r="G28" s="198">
        <v>0</v>
      </c>
      <c r="H28" s="198" t="s">
        <v>397</v>
      </c>
      <c r="I28" s="198">
        <v>0</v>
      </c>
      <c r="J28" s="198" t="s">
        <v>397</v>
      </c>
      <c r="K28" s="198">
        <v>0</v>
      </c>
      <c r="L28" s="198" t="s">
        <v>397</v>
      </c>
      <c r="M28" s="198">
        <v>0</v>
      </c>
      <c r="N28" s="198" t="s">
        <v>397</v>
      </c>
      <c r="O28" s="198">
        <v>0</v>
      </c>
      <c r="P28" s="198" t="s">
        <v>397</v>
      </c>
      <c r="Q28" s="198">
        <v>0</v>
      </c>
      <c r="R28" s="198" t="s">
        <v>397</v>
      </c>
      <c r="S28" s="198">
        <v>0</v>
      </c>
      <c r="T28" s="198" t="s">
        <v>397</v>
      </c>
      <c r="U28" s="198">
        <v>0</v>
      </c>
      <c r="V28" s="198" t="s">
        <v>397</v>
      </c>
      <c r="W28" s="198">
        <v>0</v>
      </c>
      <c r="X28" s="198" t="s">
        <v>397</v>
      </c>
      <c r="Y28" s="198">
        <v>0</v>
      </c>
      <c r="Z28" s="198" t="s">
        <v>397</v>
      </c>
      <c r="AA28" s="199">
        <f t="shared" si="0"/>
        <v>0</v>
      </c>
      <c r="AB28" s="199">
        <f t="shared" si="1"/>
        <v>0</v>
      </c>
      <c r="AC28" s="199">
        <f t="shared" si="2"/>
        <v>0</v>
      </c>
      <c r="AD28" s="199">
        <f t="shared" si="3"/>
        <v>0</v>
      </c>
      <c r="AE28" s="199">
        <f t="shared" si="4"/>
        <v>12</v>
      </c>
      <c r="AF28" s="200">
        <f t="shared" si="5"/>
        <v>0</v>
      </c>
      <c r="AG28" s="199" t="str">
        <f>'2026-2027 Reward Tracker'!AB28</f>
        <v>Esquire Elite</v>
      </c>
      <c r="AH28" s="199" t="str">
        <f t="shared" si="6"/>
        <v>Eligible</v>
      </c>
      <c r="AI28" s="201"/>
    </row>
    <row r="29" spans="1:35" ht="17.55" customHeight="1" thickTop="1" thickBot="1">
      <c r="A29" s="196" t="str">
        <f>'2026-2027 Class Tracker'!A29</f>
        <v>Jairus Denard</v>
      </c>
      <c r="B29" s="197" t="str">
        <f>'2026-2027 Class Tracker'!B29</f>
        <v>Moore</v>
      </c>
      <c r="C29" s="198">
        <v>0</v>
      </c>
      <c r="D29" s="198" t="s">
        <v>397</v>
      </c>
      <c r="E29" s="198">
        <v>0</v>
      </c>
      <c r="F29" s="198" t="s">
        <v>397</v>
      </c>
      <c r="G29" s="198">
        <v>0</v>
      </c>
      <c r="H29" s="198" t="s">
        <v>397</v>
      </c>
      <c r="I29" s="198">
        <v>0</v>
      </c>
      <c r="J29" s="198" t="s">
        <v>397</v>
      </c>
      <c r="K29" s="198">
        <v>0</v>
      </c>
      <c r="L29" s="198" t="s">
        <v>397</v>
      </c>
      <c r="M29" s="198">
        <v>0</v>
      </c>
      <c r="N29" s="198" t="s">
        <v>397</v>
      </c>
      <c r="O29" s="198">
        <v>0</v>
      </c>
      <c r="P29" s="198" t="s">
        <v>397</v>
      </c>
      <c r="Q29" s="198">
        <v>0</v>
      </c>
      <c r="R29" s="198" t="s">
        <v>397</v>
      </c>
      <c r="S29" s="198">
        <v>0</v>
      </c>
      <c r="T29" s="198" t="s">
        <v>397</v>
      </c>
      <c r="U29" s="198">
        <v>0</v>
      </c>
      <c r="V29" s="198" t="s">
        <v>397</v>
      </c>
      <c r="W29" s="198">
        <v>0</v>
      </c>
      <c r="X29" s="198" t="s">
        <v>397</v>
      </c>
      <c r="Y29" s="198">
        <v>0</v>
      </c>
      <c r="Z29" s="198" t="s">
        <v>397</v>
      </c>
      <c r="AA29" s="199">
        <f t="shared" si="0"/>
        <v>0</v>
      </c>
      <c r="AB29" s="199">
        <f t="shared" si="1"/>
        <v>0</v>
      </c>
      <c r="AC29" s="199">
        <f t="shared" si="2"/>
        <v>0</v>
      </c>
      <c r="AD29" s="199">
        <f t="shared" si="3"/>
        <v>0</v>
      </c>
      <c r="AE29" s="199">
        <f t="shared" si="4"/>
        <v>12</v>
      </c>
      <c r="AF29" s="200">
        <f t="shared" si="5"/>
        <v>0</v>
      </c>
      <c r="AG29" s="199" t="str">
        <f>'2026-2027 Reward Tracker'!AB29</f>
        <v>Not Started</v>
      </c>
      <c r="AH29" s="199" t="str">
        <f t="shared" si="6"/>
        <v>Not Yet Eligible</v>
      </c>
      <c r="AI29" s="201"/>
    </row>
    <row r="30" spans="1:35" ht="17.55" customHeight="1" thickTop="1" thickBot="1">
      <c r="A30" s="196" t="str">
        <f>'2026-2027 Class Tracker'!A30</f>
        <v>Asher Caleel</v>
      </c>
      <c r="B30" s="197" t="str">
        <f>'2026-2027 Class Tracker'!B30</f>
        <v>Moore</v>
      </c>
      <c r="C30" s="198">
        <v>0</v>
      </c>
      <c r="D30" s="198" t="s">
        <v>397</v>
      </c>
      <c r="E30" s="198">
        <v>0</v>
      </c>
      <c r="F30" s="198" t="s">
        <v>397</v>
      </c>
      <c r="G30" s="198">
        <v>0</v>
      </c>
      <c r="H30" s="198" t="s">
        <v>397</v>
      </c>
      <c r="I30" s="198">
        <v>0</v>
      </c>
      <c r="J30" s="198" t="s">
        <v>397</v>
      </c>
      <c r="K30" s="198">
        <v>0</v>
      </c>
      <c r="L30" s="198" t="s">
        <v>397</v>
      </c>
      <c r="M30" s="198">
        <v>0</v>
      </c>
      <c r="N30" s="198" t="s">
        <v>397</v>
      </c>
      <c r="O30" s="198">
        <v>0</v>
      </c>
      <c r="P30" s="198" t="s">
        <v>397</v>
      </c>
      <c r="Q30" s="198">
        <v>0</v>
      </c>
      <c r="R30" s="198" t="s">
        <v>397</v>
      </c>
      <c r="S30" s="198">
        <v>0</v>
      </c>
      <c r="T30" s="198" t="s">
        <v>397</v>
      </c>
      <c r="U30" s="198">
        <v>0</v>
      </c>
      <c r="V30" s="198" t="s">
        <v>397</v>
      </c>
      <c r="W30" s="198">
        <v>0</v>
      </c>
      <c r="X30" s="198" t="s">
        <v>397</v>
      </c>
      <c r="Y30" s="198">
        <v>0</v>
      </c>
      <c r="Z30" s="198" t="s">
        <v>397</v>
      </c>
      <c r="AA30" s="199">
        <f t="shared" si="0"/>
        <v>0</v>
      </c>
      <c r="AB30" s="199">
        <f t="shared" si="1"/>
        <v>0</v>
      </c>
      <c r="AC30" s="199">
        <f t="shared" si="2"/>
        <v>0</v>
      </c>
      <c r="AD30" s="199">
        <f t="shared" si="3"/>
        <v>0</v>
      </c>
      <c r="AE30" s="199">
        <f t="shared" si="4"/>
        <v>12</v>
      </c>
      <c r="AF30" s="200">
        <f t="shared" si="5"/>
        <v>0</v>
      </c>
      <c r="AG30" s="199" t="str">
        <f>'2026-2027 Reward Tracker'!AB30</f>
        <v>Not Started</v>
      </c>
      <c r="AH30" s="199" t="str">
        <f t="shared" si="6"/>
        <v>Not Yet Eligible</v>
      </c>
      <c r="AI30" s="201"/>
    </row>
    <row r="31" spans="1:35" ht="17.55" customHeight="1" thickTop="1" thickBot="1">
      <c r="A31" s="196" t="str">
        <f>'2026-2027 Class Tracker'!A31</f>
        <v>Elijah</v>
      </c>
      <c r="B31" s="197" t="str">
        <f>'2026-2027 Class Tracker'!B31</f>
        <v>Morris</v>
      </c>
      <c r="C31" s="198">
        <v>0</v>
      </c>
      <c r="D31" s="198" t="s">
        <v>397</v>
      </c>
      <c r="E31" s="198">
        <v>0</v>
      </c>
      <c r="F31" s="198" t="s">
        <v>397</v>
      </c>
      <c r="G31" s="198">
        <v>0</v>
      </c>
      <c r="H31" s="198" t="s">
        <v>397</v>
      </c>
      <c r="I31" s="198">
        <v>0</v>
      </c>
      <c r="J31" s="198" t="s">
        <v>397</v>
      </c>
      <c r="K31" s="198">
        <v>0</v>
      </c>
      <c r="L31" s="198" t="s">
        <v>397</v>
      </c>
      <c r="M31" s="198">
        <v>0</v>
      </c>
      <c r="N31" s="198" t="s">
        <v>397</v>
      </c>
      <c r="O31" s="198">
        <v>0</v>
      </c>
      <c r="P31" s="198" t="s">
        <v>397</v>
      </c>
      <c r="Q31" s="198">
        <v>0</v>
      </c>
      <c r="R31" s="198" t="s">
        <v>397</v>
      </c>
      <c r="S31" s="198">
        <v>0</v>
      </c>
      <c r="T31" s="198" t="s">
        <v>397</v>
      </c>
      <c r="U31" s="198">
        <v>0</v>
      </c>
      <c r="V31" s="198" t="s">
        <v>397</v>
      </c>
      <c r="W31" s="198">
        <v>0</v>
      </c>
      <c r="X31" s="198" t="s">
        <v>397</v>
      </c>
      <c r="Y31" s="198">
        <v>0</v>
      </c>
      <c r="Z31" s="198" t="s">
        <v>397</v>
      </c>
      <c r="AA31" s="199">
        <f t="shared" si="0"/>
        <v>0</v>
      </c>
      <c r="AB31" s="199">
        <f t="shared" si="1"/>
        <v>0</v>
      </c>
      <c r="AC31" s="199">
        <f t="shared" si="2"/>
        <v>0</v>
      </c>
      <c r="AD31" s="199">
        <f t="shared" si="3"/>
        <v>0</v>
      </c>
      <c r="AE31" s="199">
        <f t="shared" si="4"/>
        <v>12</v>
      </c>
      <c r="AF31" s="200">
        <f t="shared" si="5"/>
        <v>0</v>
      </c>
      <c r="AG31" s="199" t="str">
        <f>'2026-2027 Reward Tracker'!AB31</f>
        <v>Esquire Elite</v>
      </c>
      <c r="AH31" s="199" t="str">
        <f t="shared" si="6"/>
        <v>Eligible</v>
      </c>
      <c r="AI31" s="201"/>
    </row>
    <row r="32" spans="1:35" ht="17.55" customHeight="1" thickTop="1" thickBot="1">
      <c r="A32" s="196" t="str">
        <f>'2026-2027 Class Tracker'!A32</f>
        <v>DeSean</v>
      </c>
      <c r="B32" s="197" t="str">
        <f>'2026-2027 Class Tracker'!B32</f>
        <v>Morton</v>
      </c>
      <c r="C32" s="198">
        <v>0</v>
      </c>
      <c r="D32" s="198" t="s">
        <v>397</v>
      </c>
      <c r="E32" s="198">
        <v>0</v>
      </c>
      <c r="F32" s="198" t="s">
        <v>397</v>
      </c>
      <c r="G32" s="198">
        <v>0</v>
      </c>
      <c r="H32" s="198" t="s">
        <v>397</v>
      </c>
      <c r="I32" s="198">
        <v>0</v>
      </c>
      <c r="J32" s="198" t="s">
        <v>397</v>
      </c>
      <c r="K32" s="198">
        <v>0</v>
      </c>
      <c r="L32" s="198" t="s">
        <v>397</v>
      </c>
      <c r="M32" s="198">
        <v>0</v>
      </c>
      <c r="N32" s="198" t="s">
        <v>397</v>
      </c>
      <c r="O32" s="198">
        <v>0</v>
      </c>
      <c r="P32" s="198" t="s">
        <v>397</v>
      </c>
      <c r="Q32" s="198">
        <v>0</v>
      </c>
      <c r="R32" s="198" t="s">
        <v>397</v>
      </c>
      <c r="S32" s="198">
        <v>0</v>
      </c>
      <c r="T32" s="198" t="s">
        <v>397</v>
      </c>
      <c r="U32" s="198">
        <v>0</v>
      </c>
      <c r="V32" s="198" t="s">
        <v>397</v>
      </c>
      <c r="W32" s="198">
        <v>0</v>
      </c>
      <c r="X32" s="198" t="s">
        <v>397</v>
      </c>
      <c r="Y32" s="198">
        <v>0</v>
      </c>
      <c r="Z32" s="198" t="s">
        <v>397</v>
      </c>
      <c r="AA32" s="199">
        <f t="shared" si="0"/>
        <v>0</v>
      </c>
      <c r="AB32" s="199">
        <f t="shared" si="1"/>
        <v>0</v>
      </c>
      <c r="AC32" s="199">
        <f t="shared" si="2"/>
        <v>0</v>
      </c>
      <c r="AD32" s="199">
        <f t="shared" si="3"/>
        <v>0</v>
      </c>
      <c r="AE32" s="199">
        <f t="shared" si="4"/>
        <v>12</v>
      </c>
      <c r="AF32" s="200">
        <f t="shared" si="5"/>
        <v>0</v>
      </c>
      <c r="AG32" s="199" t="str">
        <f>'2026-2027 Reward Tracker'!AB32</f>
        <v>Not Started</v>
      </c>
      <c r="AH32" s="199" t="str">
        <f t="shared" si="6"/>
        <v>Not Yet Eligible</v>
      </c>
      <c r="AI32" s="201"/>
    </row>
    <row r="33" spans="1:35" ht="17.55" customHeight="1" thickTop="1" thickBot="1">
      <c r="A33" s="196" t="str">
        <f>'2026-2027 Class Tracker'!A33</f>
        <v>Brandon</v>
      </c>
      <c r="B33" s="197" t="str">
        <f>'2026-2027 Class Tracker'!B33</f>
        <v>Norfleet</v>
      </c>
      <c r="C33" s="198">
        <v>0</v>
      </c>
      <c r="D33" s="198" t="s">
        <v>397</v>
      </c>
      <c r="E33" s="198">
        <v>0</v>
      </c>
      <c r="F33" s="198" t="s">
        <v>397</v>
      </c>
      <c r="G33" s="198">
        <v>0</v>
      </c>
      <c r="H33" s="198" t="s">
        <v>397</v>
      </c>
      <c r="I33" s="198">
        <v>0</v>
      </c>
      <c r="J33" s="198" t="s">
        <v>397</v>
      </c>
      <c r="K33" s="198">
        <v>0</v>
      </c>
      <c r="L33" s="198" t="s">
        <v>397</v>
      </c>
      <c r="M33" s="198">
        <v>0</v>
      </c>
      <c r="N33" s="198" t="s">
        <v>397</v>
      </c>
      <c r="O33" s="198">
        <v>0</v>
      </c>
      <c r="P33" s="198" t="s">
        <v>397</v>
      </c>
      <c r="Q33" s="198">
        <v>0</v>
      </c>
      <c r="R33" s="198" t="s">
        <v>397</v>
      </c>
      <c r="S33" s="198">
        <v>0</v>
      </c>
      <c r="T33" s="198" t="s">
        <v>397</v>
      </c>
      <c r="U33" s="198">
        <v>0</v>
      </c>
      <c r="V33" s="198" t="s">
        <v>397</v>
      </c>
      <c r="W33" s="198">
        <v>0</v>
      </c>
      <c r="X33" s="198" t="s">
        <v>397</v>
      </c>
      <c r="Y33" s="198">
        <v>0</v>
      </c>
      <c r="Z33" s="198" t="s">
        <v>397</v>
      </c>
      <c r="AA33" s="199">
        <f t="shared" si="0"/>
        <v>0</v>
      </c>
      <c r="AB33" s="199">
        <f t="shared" si="1"/>
        <v>0</v>
      </c>
      <c r="AC33" s="199">
        <f t="shared" si="2"/>
        <v>0</v>
      </c>
      <c r="AD33" s="199">
        <f t="shared" si="3"/>
        <v>0</v>
      </c>
      <c r="AE33" s="199">
        <f t="shared" si="4"/>
        <v>12</v>
      </c>
      <c r="AF33" s="200">
        <f t="shared" si="5"/>
        <v>0</v>
      </c>
      <c r="AG33" s="199" t="str">
        <f>'2026-2027 Reward Tracker'!AB33</f>
        <v>Not Started</v>
      </c>
      <c r="AH33" s="199" t="str">
        <f t="shared" si="6"/>
        <v>Not Yet Eligible</v>
      </c>
      <c r="AI33" s="201"/>
    </row>
    <row r="34" spans="1:35" ht="17.55" customHeight="1" thickTop="1" thickBot="1">
      <c r="A34" s="196" t="str">
        <f>'2026-2027 Class Tracker'!A34</f>
        <v>O'Ryan</v>
      </c>
      <c r="B34" s="197" t="str">
        <f>'2026-2027 Class Tracker'!B34</f>
        <v>Pasha</v>
      </c>
      <c r="C34" s="198">
        <v>0</v>
      </c>
      <c r="D34" s="198" t="s">
        <v>397</v>
      </c>
      <c r="E34" s="198">
        <v>0</v>
      </c>
      <c r="F34" s="198" t="s">
        <v>397</v>
      </c>
      <c r="G34" s="198">
        <v>0</v>
      </c>
      <c r="H34" s="198" t="s">
        <v>397</v>
      </c>
      <c r="I34" s="198">
        <v>0</v>
      </c>
      <c r="J34" s="198" t="s">
        <v>397</v>
      </c>
      <c r="K34" s="198">
        <v>0</v>
      </c>
      <c r="L34" s="198" t="s">
        <v>397</v>
      </c>
      <c r="M34" s="198">
        <v>0</v>
      </c>
      <c r="N34" s="198" t="s">
        <v>397</v>
      </c>
      <c r="O34" s="198">
        <v>0</v>
      </c>
      <c r="P34" s="198" t="s">
        <v>397</v>
      </c>
      <c r="Q34" s="198">
        <v>0</v>
      </c>
      <c r="R34" s="198" t="s">
        <v>397</v>
      </c>
      <c r="S34" s="198">
        <v>0</v>
      </c>
      <c r="T34" s="198" t="s">
        <v>397</v>
      </c>
      <c r="U34" s="198">
        <v>0</v>
      </c>
      <c r="V34" s="198" t="s">
        <v>397</v>
      </c>
      <c r="W34" s="198">
        <v>0</v>
      </c>
      <c r="X34" s="198" t="s">
        <v>397</v>
      </c>
      <c r="Y34" s="198">
        <v>0</v>
      </c>
      <c r="Z34" s="198" t="s">
        <v>397</v>
      </c>
      <c r="AA34" s="199">
        <f t="shared" si="0"/>
        <v>0</v>
      </c>
      <c r="AB34" s="199">
        <f t="shared" si="1"/>
        <v>0</v>
      </c>
      <c r="AC34" s="199">
        <f t="shared" si="2"/>
        <v>0</v>
      </c>
      <c r="AD34" s="199">
        <f t="shared" si="3"/>
        <v>0</v>
      </c>
      <c r="AE34" s="199">
        <f t="shared" si="4"/>
        <v>12</v>
      </c>
      <c r="AF34" s="200">
        <f t="shared" si="5"/>
        <v>0</v>
      </c>
      <c r="AG34" s="199" t="str">
        <f>'2026-2027 Reward Tracker'!AB34</f>
        <v>Esquire Elite</v>
      </c>
      <c r="AH34" s="199" t="str">
        <f t="shared" si="6"/>
        <v>Eligible</v>
      </c>
      <c r="AI34" s="201"/>
    </row>
    <row r="35" spans="1:35" ht="17.55" customHeight="1" thickTop="1" thickBot="1">
      <c r="A35" s="196" t="str">
        <f>'2026-2027 Class Tracker'!A35</f>
        <v>Elijah</v>
      </c>
      <c r="B35" s="197" t="str">
        <f>'2026-2027 Class Tracker'!B35</f>
        <v>Rigby</v>
      </c>
      <c r="C35" s="198">
        <v>0</v>
      </c>
      <c r="D35" s="198" t="s">
        <v>397</v>
      </c>
      <c r="E35" s="198">
        <v>0</v>
      </c>
      <c r="F35" s="198" t="s">
        <v>397</v>
      </c>
      <c r="G35" s="198">
        <v>0</v>
      </c>
      <c r="H35" s="198" t="s">
        <v>397</v>
      </c>
      <c r="I35" s="198">
        <v>0</v>
      </c>
      <c r="J35" s="198" t="s">
        <v>397</v>
      </c>
      <c r="K35" s="198">
        <v>0</v>
      </c>
      <c r="L35" s="198" t="s">
        <v>397</v>
      </c>
      <c r="M35" s="198">
        <v>0</v>
      </c>
      <c r="N35" s="198" t="s">
        <v>397</v>
      </c>
      <c r="O35" s="198">
        <v>0</v>
      </c>
      <c r="P35" s="198" t="s">
        <v>397</v>
      </c>
      <c r="Q35" s="198">
        <v>0</v>
      </c>
      <c r="R35" s="198" t="s">
        <v>397</v>
      </c>
      <c r="S35" s="198">
        <v>0</v>
      </c>
      <c r="T35" s="198" t="s">
        <v>397</v>
      </c>
      <c r="U35" s="198">
        <v>0</v>
      </c>
      <c r="V35" s="198" t="s">
        <v>397</v>
      </c>
      <c r="W35" s="198">
        <v>0</v>
      </c>
      <c r="X35" s="198" t="s">
        <v>397</v>
      </c>
      <c r="Y35" s="198">
        <v>0</v>
      </c>
      <c r="Z35" s="198" t="s">
        <v>397</v>
      </c>
      <c r="AA35" s="199">
        <f t="shared" si="0"/>
        <v>0</v>
      </c>
      <c r="AB35" s="199">
        <f t="shared" si="1"/>
        <v>0</v>
      </c>
      <c r="AC35" s="199">
        <f t="shared" si="2"/>
        <v>0</v>
      </c>
      <c r="AD35" s="199">
        <f t="shared" si="3"/>
        <v>0</v>
      </c>
      <c r="AE35" s="199">
        <f t="shared" si="4"/>
        <v>12</v>
      </c>
      <c r="AF35" s="200">
        <f t="shared" si="5"/>
        <v>0</v>
      </c>
      <c r="AG35" s="199" t="str">
        <f>'2026-2027 Reward Tracker'!AB35</f>
        <v>Not Started</v>
      </c>
      <c r="AH35" s="199" t="str">
        <f t="shared" si="6"/>
        <v>Not Yet Eligible</v>
      </c>
      <c r="AI35" s="201"/>
    </row>
    <row r="36" spans="1:35" ht="17.55" customHeight="1" thickTop="1" thickBot="1">
      <c r="A36" s="196" t="str">
        <f>'2026-2027 Class Tracker'!A36</f>
        <v>Mallen</v>
      </c>
      <c r="B36" s="197" t="str">
        <f>'2026-2027 Class Tracker'!B36</f>
        <v>Rigby</v>
      </c>
      <c r="C36" s="198">
        <v>0</v>
      </c>
      <c r="D36" s="198" t="s">
        <v>397</v>
      </c>
      <c r="E36" s="198">
        <v>0</v>
      </c>
      <c r="F36" s="198" t="s">
        <v>397</v>
      </c>
      <c r="G36" s="198">
        <v>0</v>
      </c>
      <c r="H36" s="198" t="s">
        <v>397</v>
      </c>
      <c r="I36" s="198">
        <v>0</v>
      </c>
      <c r="J36" s="198" t="s">
        <v>397</v>
      </c>
      <c r="K36" s="198">
        <v>0</v>
      </c>
      <c r="L36" s="198" t="s">
        <v>397</v>
      </c>
      <c r="M36" s="198">
        <v>0</v>
      </c>
      <c r="N36" s="198" t="s">
        <v>397</v>
      </c>
      <c r="O36" s="198">
        <v>0</v>
      </c>
      <c r="P36" s="198" t="s">
        <v>397</v>
      </c>
      <c r="Q36" s="198">
        <v>0</v>
      </c>
      <c r="R36" s="198" t="s">
        <v>397</v>
      </c>
      <c r="S36" s="198">
        <v>0</v>
      </c>
      <c r="T36" s="198" t="s">
        <v>397</v>
      </c>
      <c r="U36" s="198">
        <v>0</v>
      </c>
      <c r="V36" s="198" t="s">
        <v>397</v>
      </c>
      <c r="W36" s="198">
        <v>0</v>
      </c>
      <c r="X36" s="198" t="s">
        <v>397</v>
      </c>
      <c r="Y36" s="198">
        <v>0</v>
      </c>
      <c r="Z36" s="198" t="s">
        <v>397</v>
      </c>
      <c r="AA36" s="199">
        <f t="shared" si="0"/>
        <v>0</v>
      </c>
      <c r="AB36" s="199">
        <f t="shared" si="1"/>
        <v>0</v>
      </c>
      <c r="AC36" s="199">
        <f t="shared" si="2"/>
        <v>0</v>
      </c>
      <c r="AD36" s="199">
        <f t="shared" si="3"/>
        <v>0</v>
      </c>
      <c r="AE36" s="199">
        <f t="shared" si="4"/>
        <v>12</v>
      </c>
      <c r="AF36" s="200">
        <f t="shared" si="5"/>
        <v>0</v>
      </c>
      <c r="AG36" s="199" t="str">
        <f>'2026-2027 Reward Tracker'!AB36</f>
        <v>Not Started</v>
      </c>
      <c r="AH36" s="199" t="str">
        <f t="shared" si="6"/>
        <v>Not Yet Eligible</v>
      </c>
      <c r="AI36" s="201"/>
    </row>
    <row r="37" spans="1:35" ht="17.55" customHeight="1" thickTop="1" thickBot="1">
      <c r="A37" s="196" t="str">
        <f>'2026-2027 Class Tracker'!A37</f>
        <v>Christian Paul</v>
      </c>
      <c r="B37" s="197" t="str">
        <f>'2026-2027 Class Tracker'!B37</f>
        <v>Riser</v>
      </c>
      <c r="C37" s="198">
        <v>0</v>
      </c>
      <c r="D37" s="198" t="s">
        <v>397</v>
      </c>
      <c r="E37" s="198">
        <v>0</v>
      </c>
      <c r="F37" s="198" t="s">
        <v>397</v>
      </c>
      <c r="G37" s="198">
        <v>0</v>
      </c>
      <c r="H37" s="198" t="s">
        <v>397</v>
      </c>
      <c r="I37" s="198">
        <v>0</v>
      </c>
      <c r="J37" s="198" t="s">
        <v>397</v>
      </c>
      <c r="K37" s="198">
        <v>0</v>
      </c>
      <c r="L37" s="198" t="s">
        <v>397</v>
      </c>
      <c r="M37" s="198">
        <v>0</v>
      </c>
      <c r="N37" s="198" t="s">
        <v>397</v>
      </c>
      <c r="O37" s="198">
        <v>0</v>
      </c>
      <c r="P37" s="198" t="s">
        <v>397</v>
      </c>
      <c r="Q37" s="198">
        <v>0</v>
      </c>
      <c r="R37" s="198" t="s">
        <v>397</v>
      </c>
      <c r="S37" s="198">
        <v>0</v>
      </c>
      <c r="T37" s="198" t="s">
        <v>397</v>
      </c>
      <c r="U37" s="198">
        <v>0</v>
      </c>
      <c r="V37" s="198" t="s">
        <v>397</v>
      </c>
      <c r="W37" s="198">
        <v>0</v>
      </c>
      <c r="X37" s="198" t="s">
        <v>397</v>
      </c>
      <c r="Y37" s="198">
        <v>0</v>
      </c>
      <c r="Z37" s="198" t="s">
        <v>397</v>
      </c>
      <c r="AA37" s="199">
        <f t="shared" si="0"/>
        <v>0</v>
      </c>
      <c r="AB37" s="199">
        <f t="shared" si="1"/>
        <v>0</v>
      </c>
      <c r="AC37" s="199">
        <f t="shared" si="2"/>
        <v>0</v>
      </c>
      <c r="AD37" s="199">
        <f t="shared" si="3"/>
        <v>0</v>
      </c>
      <c r="AE37" s="199">
        <f t="shared" si="4"/>
        <v>12</v>
      </c>
      <c r="AF37" s="200">
        <f t="shared" si="5"/>
        <v>0</v>
      </c>
      <c r="AG37" s="199" t="str">
        <f>'2026-2027 Reward Tracker'!AB37</f>
        <v>Not Started</v>
      </c>
      <c r="AH37" s="199" t="str">
        <f t="shared" si="6"/>
        <v>Not Yet Eligible</v>
      </c>
      <c r="AI37" s="201"/>
    </row>
    <row r="38" spans="1:35" ht="17.55" customHeight="1" thickTop="1" thickBot="1">
      <c r="A38" s="196" t="str">
        <f>'2026-2027 Class Tracker'!A38</f>
        <v>Amir</v>
      </c>
      <c r="B38" s="197" t="str">
        <f>'2026-2027 Class Tracker'!B38</f>
        <v>Robinson</v>
      </c>
      <c r="C38" s="198">
        <v>0</v>
      </c>
      <c r="D38" s="198" t="s">
        <v>397</v>
      </c>
      <c r="E38" s="198">
        <v>0</v>
      </c>
      <c r="F38" s="198" t="s">
        <v>397</v>
      </c>
      <c r="G38" s="198">
        <v>0</v>
      </c>
      <c r="H38" s="198" t="s">
        <v>397</v>
      </c>
      <c r="I38" s="198">
        <v>0</v>
      </c>
      <c r="J38" s="198" t="s">
        <v>397</v>
      </c>
      <c r="K38" s="198">
        <v>0</v>
      </c>
      <c r="L38" s="198" t="s">
        <v>397</v>
      </c>
      <c r="M38" s="198">
        <v>0</v>
      </c>
      <c r="N38" s="198" t="s">
        <v>397</v>
      </c>
      <c r="O38" s="198">
        <v>0</v>
      </c>
      <c r="P38" s="198" t="s">
        <v>397</v>
      </c>
      <c r="Q38" s="198">
        <v>0</v>
      </c>
      <c r="R38" s="198" t="s">
        <v>397</v>
      </c>
      <c r="S38" s="198">
        <v>0</v>
      </c>
      <c r="T38" s="198" t="s">
        <v>397</v>
      </c>
      <c r="U38" s="198">
        <v>0</v>
      </c>
      <c r="V38" s="198" t="s">
        <v>397</v>
      </c>
      <c r="W38" s="198">
        <v>0</v>
      </c>
      <c r="X38" s="198" t="s">
        <v>397</v>
      </c>
      <c r="Y38" s="198">
        <v>0</v>
      </c>
      <c r="Z38" s="198" t="s">
        <v>397</v>
      </c>
      <c r="AA38" s="199">
        <f t="shared" si="0"/>
        <v>0</v>
      </c>
      <c r="AB38" s="199">
        <f t="shared" si="1"/>
        <v>0</v>
      </c>
      <c r="AC38" s="199">
        <f t="shared" si="2"/>
        <v>0</v>
      </c>
      <c r="AD38" s="199">
        <f t="shared" si="3"/>
        <v>0</v>
      </c>
      <c r="AE38" s="199">
        <f t="shared" si="4"/>
        <v>12</v>
      </c>
      <c r="AF38" s="200">
        <f t="shared" si="5"/>
        <v>0</v>
      </c>
      <c r="AG38" s="199" t="str">
        <f>'2026-2027 Reward Tracker'!AB38</f>
        <v>Not Started</v>
      </c>
      <c r="AH38" s="199" t="str">
        <f t="shared" si="6"/>
        <v>Not Yet Eligible</v>
      </c>
      <c r="AI38" s="201"/>
    </row>
    <row r="39" spans="1:35" ht="17.55" customHeight="1" thickTop="1" thickBot="1">
      <c r="A39" s="196" t="str">
        <f>'2026-2027 Class Tracker'!A39</f>
        <v>Marquise</v>
      </c>
      <c r="B39" s="197" t="str">
        <f>'2026-2027 Class Tracker'!B39</f>
        <v>Sanders</v>
      </c>
      <c r="C39" s="198">
        <v>0</v>
      </c>
      <c r="D39" s="198" t="s">
        <v>397</v>
      </c>
      <c r="E39" s="198">
        <v>0</v>
      </c>
      <c r="F39" s="198" t="s">
        <v>397</v>
      </c>
      <c r="G39" s="198">
        <v>0</v>
      </c>
      <c r="H39" s="198" t="s">
        <v>397</v>
      </c>
      <c r="I39" s="198">
        <v>0</v>
      </c>
      <c r="J39" s="198" t="s">
        <v>397</v>
      </c>
      <c r="K39" s="198">
        <v>0</v>
      </c>
      <c r="L39" s="198" t="s">
        <v>397</v>
      </c>
      <c r="M39" s="198">
        <v>0</v>
      </c>
      <c r="N39" s="198" t="s">
        <v>397</v>
      </c>
      <c r="O39" s="198">
        <v>0</v>
      </c>
      <c r="P39" s="198" t="s">
        <v>397</v>
      </c>
      <c r="Q39" s="198">
        <v>0</v>
      </c>
      <c r="R39" s="198" t="s">
        <v>397</v>
      </c>
      <c r="S39" s="198">
        <v>0</v>
      </c>
      <c r="T39" s="198" t="s">
        <v>397</v>
      </c>
      <c r="U39" s="198">
        <v>0</v>
      </c>
      <c r="V39" s="198" t="s">
        <v>397</v>
      </c>
      <c r="W39" s="198">
        <v>0</v>
      </c>
      <c r="X39" s="198" t="s">
        <v>397</v>
      </c>
      <c r="Y39" s="198">
        <v>0</v>
      </c>
      <c r="Z39" s="198" t="s">
        <v>397</v>
      </c>
      <c r="AA39" s="199">
        <f t="shared" si="0"/>
        <v>0</v>
      </c>
      <c r="AB39" s="199">
        <f t="shared" si="1"/>
        <v>0</v>
      </c>
      <c r="AC39" s="199">
        <f t="shared" si="2"/>
        <v>0</v>
      </c>
      <c r="AD39" s="199">
        <f t="shared" si="3"/>
        <v>0</v>
      </c>
      <c r="AE39" s="199">
        <f t="shared" si="4"/>
        <v>12</v>
      </c>
      <c r="AF39" s="200">
        <f t="shared" si="5"/>
        <v>0</v>
      </c>
      <c r="AG39" s="199" t="str">
        <f>'2026-2027 Reward Tracker'!AB39</f>
        <v>Esquire Elite</v>
      </c>
      <c r="AH39" s="199" t="str">
        <f t="shared" si="6"/>
        <v>Eligible</v>
      </c>
      <c r="AI39" s="201"/>
    </row>
    <row r="40" spans="1:35" ht="17.55" customHeight="1" thickTop="1" thickBot="1">
      <c r="A40" s="196" t="str">
        <f>'2026-2027 Class Tracker'!A40</f>
        <v>Malcolm</v>
      </c>
      <c r="B40" s="197" t="str">
        <f>'2026-2027 Class Tracker'!B40</f>
        <v>Sharpley</v>
      </c>
      <c r="C40" s="198">
        <v>0</v>
      </c>
      <c r="D40" s="198" t="s">
        <v>397</v>
      </c>
      <c r="E40" s="198">
        <v>0</v>
      </c>
      <c r="F40" s="198" t="s">
        <v>397</v>
      </c>
      <c r="G40" s="198">
        <v>0</v>
      </c>
      <c r="H40" s="198" t="s">
        <v>397</v>
      </c>
      <c r="I40" s="198">
        <v>0</v>
      </c>
      <c r="J40" s="198" t="s">
        <v>397</v>
      </c>
      <c r="K40" s="198">
        <v>0</v>
      </c>
      <c r="L40" s="198" t="s">
        <v>397</v>
      </c>
      <c r="M40" s="198">
        <v>0</v>
      </c>
      <c r="N40" s="198" t="s">
        <v>397</v>
      </c>
      <c r="O40" s="198">
        <v>0</v>
      </c>
      <c r="P40" s="198" t="s">
        <v>397</v>
      </c>
      <c r="Q40" s="198">
        <v>0</v>
      </c>
      <c r="R40" s="198" t="s">
        <v>397</v>
      </c>
      <c r="S40" s="198">
        <v>0</v>
      </c>
      <c r="T40" s="198" t="s">
        <v>397</v>
      </c>
      <c r="U40" s="198">
        <v>0</v>
      </c>
      <c r="V40" s="198" t="s">
        <v>397</v>
      </c>
      <c r="W40" s="198">
        <v>0</v>
      </c>
      <c r="X40" s="198" t="s">
        <v>397</v>
      </c>
      <c r="Y40" s="198">
        <v>0</v>
      </c>
      <c r="Z40" s="198" t="s">
        <v>397</v>
      </c>
      <c r="AA40" s="199">
        <f t="shared" si="0"/>
        <v>0</v>
      </c>
      <c r="AB40" s="199">
        <f t="shared" si="1"/>
        <v>0</v>
      </c>
      <c r="AC40" s="199">
        <f t="shared" si="2"/>
        <v>0</v>
      </c>
      <c r="AD40" s="199">
        <f t="shared" si="3"/>
        <v>0</v>
      </c>
      <c r="AE40" s="199">
        <f t="shared" si="4"/>
        <v>12</v>
      </c>
      <c r="AF40" s="200">
        <f t="shared" si="5"/>
        <v>0</v>
      </c>
      <c r="AG40" s="199" t="str">
        <f>'2026-2027 Reward Tracker'!AB40</f>
        <v>Esquire Elite</v>
      </c>
      <c r="AH40" s="199" t="str">
        <f t="shared" si="6"/>
        <v>Eligible</v>
      </c>
      <c r="AI40" s="201"/>
    </row>
    <row r="41" spans="1:35" ht="17.55" customHeight="1" thickTop="1" thickBot="1">
      <c r="A41" s="196" t="str">
        <f>'2026-2027 Class Tracker'!A41</f>
        <v>Marlon</v>
      </c>
      <c r="B41" s="197" t="str">
        <f>'2026-2027 Class Tracker'!B41</f>
        <v>Sharpley II</v>
      </c>
      <c r="C41" s="198">
        <v>0</v>
      </c>
      <c r="D41" s="198" t="s">
        <v>397</v>
      </c>
      <c r="E41" s="198">
        <v>0</v>
      </c>
      <c r="F41" s="198" t="s">
        <v>397</v>
      </c>
      <c r="G41" s="198">
        <v>0</v>
      </c>
      <c r="H41" s="198" t="s">
        <v>397</v>
      </c>
      <c r="I41" s="198">
        <v>0</v>
      </c>
      <c r="J41" s="198" t="s">
        <v>397</v>
      </c>
      <c r="K41" s="198">
        <v>0</v>
      </c>
      <c r="L41" s="198" t="s">
        <v>397</v>
      </c>
      <c r="M41" s="198">
        <v>0</v>
      </c>
      <c r="N41" s="198" t="s">
        <v>397</v>
      </c>
      <c r="O41" s="198">
        <v>0</v>
      </c>
      <c r="P41" s="198" t="s">
        <v>397</v>
      </c>
      <c r="Q41" s="198">
        <v>0</v>
      </c>
      <c r="R41" s="198" t="s">
        <v>397</v>
      </c>
      <c r="S41" s="198">
        <v>0</v>
      </c>
      <c r="T41" s="198" t="s">
        <v>397</v>
      </c>
      <c r="U41" s="198">
        <v>0</v>
      </c>
      <c r="V41" s="198" t="s">
        <v>397</v>
      </c>
      <c r="W41" s="198">
        <v>0</v>
      </c>
      <c r="X41" s="198" t="s">
        <v>397</v>
      </c>
      <c r="Y41" s="198">
        <v>0</v>
      </c>
      <c r="Z41" s="198" t="s">
        <v>397</v>
      </c>
      <c r="AA41" s="199">
        <f t="shared" si="0"/>
        <v>0</v>
      </c>
      <c r="AB41" s="199">
        <f t="shared" si="1"/>
        <v>0</v>
      </c>
      <c r="AC41" s="199">
        <f t="shared" si="2"/>
        <v>0</v>
      </c>
      <c r="AD41" s="199">
        <f t="shared" si="3"/>
        <v>0</v>
      </c>
      <c r="AE41" s="199">
        <f t="shared" si="4"/>
        <v>12</v>
      </c>
      <c r="AF41" s="200">
        <f t="shared" si="5"/>
        <v>0</v>
      </c>
      <c r="AG41" s="199" t="str">
        <f>'2026-2027 Reward Tracker'!AB41</f>
        <v>Esquire Elite</v>
      </c>
      <c r="AH41" s="199" t="str">
        <f t="shared" si="6"/>
        <v>Eligible</v>
      </c>
      <c r="AI41" s="201"/>
    </row>
    <row r="42" spans="1:35" ht="17.55" customHeight="1" thickTop="1" thickBot="1">
      <c r="A42" s="196" t="str">
        <f>'2026-2027 Class Tracker'!A42</f>
        <v>Elijah</v>
      </c>
      <c r="B42" s="197" t="str">
        <f>'2026-2027 Class Tracker'!B42</f>
        <v>Shivers</v>
      </c>
      <c r="C42" s="198">
        <v>0</v>
      </c>
      <c r="D42" s="198" t="s">
        <v>397</v>
      </c>
      <c r="E42" s="198">
        <v>0</v>
      </c>
      <c r="F42" s="198" t="s">
        <v>397</v>
      </c>
      <c r="G42" s="198">
        <v>0</v>
      </c>
      <c r="H42" s="198" t="s">
        <v>397</v>
      </c>
      <c r="I42" s="198">
        <v>0</v>
      </c>
      <c r="J42" s="198" t="s">
        <v>397</v>
      </c>
      <c r="K42" s="198">
        <v>0</v>
      </c>
      <c r="L42" s="198" t="s">
        <v>397</v>
      </c>
      <c r="M42" s="198">
        <v>0</v>
      </c>
      <c r="N42" s="198" t="s">
        <v>397</v>
      </c>
      <c r="O42" s="198">
        <v>0</v>
      </c>
      <c r="P42" s="198" t="s">
        <v>397</v>
      </c>
      <c r="Q42" s="198">
        <v>0</v>
      </c>
      <c r="R42" s="198" t="s">
        <v>397</v>
      </c>
      <c r="S42" s="198">
        <v>0</v>
      </c>
      <c r="T42" s="198" t="s">
        <v>397</v>
      </c>
      <c r="U42" s="198">
        <v>0</v>
      </c>
      <c r="V42" s="198" t="s">
        <v>397</v>
      </c>
      <c r="W42" s="198">
        <v>0</v>
      </c>
      <c r="X42" s="198" t="s">
        <v>397</v>
      </c>
      <c r="Y42" s="198">
        <v>0</v>
      </c>
      <c r="Z42" s="198" t="s">
        <v>397</v>
      </c>
      <c r="AA42" s="199">
        <f t="shared" si="0"/>
        <v>0</v>
      </c>
      <c r="AB42" s="199">
        <f t="shared" si="1"/>
        <v>0</v>
      </c>
      <c r="AC42" s="199">
        <f t="shared" si="2"/>
        <v>0</v>
      </c>
      <c r="AD42" s="199">
        <f t="shared" si="3"/>
        <v>0</v>
      </c>
      <c r="AE42" s="199">
        <f t="shared" si="4"/>
        <v>12</v>
      </c>
      <c r="AF42" s="200">
        <f t="shared" si="5"/>
        <v>0</v>
      </c>
      <c r="AG42" s="199" t="str">
        <f>'2026-2027 Reward Tracker'!AB42</f>
        <v>Esquire Elite</v>
      </c>
      <c r="AH42" s="199" t="str">
        <f t="shared" si="6"/>
        <v>Eligible</v>
      </c>
      <c r="AI42" s="201"/>
    </row>
    <row r="43" spans="1:35" ht="17.55" customHeight="1" thickTop="1" thickBot="1">
      <c r="A43" s="196" t="str">
        <f>'2026-2027 Class Tracker'!A43</f>
        <v>Alan</v>
      </c>
      <c r="B43" s="197" t="str">
        <f>'2026-2027 Class Tracker'!B43</f>
        <v>Stoner</v>
      </c>
      <c r="C43" s="198">
        <v>0</v>
      </c>
      <c r="D43" s="198" t="s">
        <v>397</v>
      </c>
      <c r="E43" s="198">
        <v>0</v>
      </c>
      <c r="F43" s="198" t="s">
        <v>397</v>
      </c>
      <c r="G43" s="198">
        <v>0</v>
      </c>
      <c r="H43" s="198" t="s">
        <v>397</v>
      </c>
      <c r="I43" s="198">
        <v>0</v>
      </c>
      <c r="J43" s="198" t="s">
        <v>397</v>
      </c>
      <c r="K43" s="198">
        <v>0</v>
      </c>
      <c r="L43" s="198" t="s">
        <v>397</v>
      </c>
      <c r="M43" s="198">
        <v>0</v>
      </c>
      <c r="N43" s="198" t="s">
        <v>397</v>
      </c>
      <c r="O43" s="198">
        <v>0</v>
      </c>
      <c r="P43" s="198" t="s">
        <v>397</v>
      </c>
      <c r="Q43" s="198">
        <v>0</v>
      </c>
      <c r="R43" s="198" t="s">
        <v>397</v>
      </c>
      <c r="S43" s="198">
        <v>0</v>
      </c>
      <c r="T43" s="198" t="s">
        <v>397</v>
      </c>
      <c r="U43" s="198">
        <v>0</v>
      </c>
      <c r="V43" s="198" t="s">
        <v>397</v>
      </c>
      <c r="W43" s="198">
        <v>0</v>
      </c>
      <c r="X43" s="198" t="s">
        <v>397</v>
      </c>
      <c r="Y43" s="198">
        <v>0</v>
      </c>
      <c r="Z43" s="198" t="s">
        <v>397</v>
      </c>
      <c r="AA43" s="199">
        <f t="shared" si="0"/>
        <v>0</v>
      </c>
      <c r="AB43" s="199">
        <f t="shared" si="1"/>
        <v>0</v>
      </c>
      <c r="AC43" s="199">
        <f t="shared" si="2"/>
        <v>0</v>
      </c>
      <c r="AD43" s="199">
        <f t="shared" si="3"/>
        <v>0</v>
      </c>
      <c r="AE43" s="199">
        <f t="shared" si="4"/>
        <v>12</v>
      </c>
      <c r="AF43" s="200">
        <f t="shared" si="5"/>
        <v>0</v>
      </c>
      <c r="AG43" s="199" t="str">
        <f>'2026-2027 Reward Tracker'!AB43</f>
        <v>Not Started</v>
      </c>
      <c r="AH43" s="199" t="str">
        <f t="shared" si="6"/>
        <v>Not Yet Eligible</v>
      </c>
      <c r="AI43" s="201"/>
    </row>
    <row r="44" spans="1:35" ht="17.55" customHeight="1" thickTop="1" thickBot="1">
      <c r="A44" s="196" t="str">
        <f>'2026-2027 Class Tracker'!A44</f>
        <v>Jelani</v>
      </c>
      <c r="B44" s="197" t="str">
        <f>'2026-2027 Class Tracker'!B44</f>
        <v>Thompson</v>
      </c>
      <c r="C44" s="198">
        <v>0</v>
      </c>
      <c r="D44" s="198" t="s">
        <v>397</v>
      </c>
      <c r="E44" s="198">
        <v>0</v>
      </c>
      <c r="F44" s="198" t="s">
        <v>397</v>
      </c>
      <c r="G44" s="198">
        <v>0</v>
      </c>
      <c r="H44" s="198" t="s">
        <v>397</v>
      </c>
      <c r="I44" s="198">
        <v>0</v>
      </c>
      <c r="J44" s="198" t="s">
        <v>397</v>
      </c>
      <c r="K44" s="198">
        <v>0</v>
      </c>
      <c r="L44" s="198" t="s">
        <v>397</v>
      </c>
      <c r="M44" s="198">
        <v>0</v>
      </c>
      <c r="N44" s="198" t="s">
        <v>397</v>
      </c>
      <c r="O44" s="198">
        <v>0</v>
      </c>
      <c r="P44" s="198" t="s">
        <v>397</v>
      </c>
      <c r="Q44" s="198">
        <v>0</v>
      </c>
      <c r="R44" s="198" t="s">
        <v>397</v>
      </c>
      <c r="S44" s="198">
        <v>0</v>
      </c>
      <c r="T44" s="198" t="s">
        <v>397</v>
      </c>
      <c r="U44" s="198">
        <v>0</v>
      </c>
      <c r="V44" s="198" t="s">
        <v>397</v>
      </c>
      <c r="W44" s="198">
        <v>0</v>
      </c>
      <c r="X44" s="198" t="s">
        <v>397</v>
      </c>
      <c r="Y44" s="198">
        <v>0</v>
      </c>
      <c r="Z44" s="198" t="s">
        <v>397</v>
      </c>
      <c r="AA44" s="199">
        <f t="shared" si="0"/>
        <v>0</v>
      </c>
      <c r="AB44" s="199">
        <f t="shared" si="1"/>
        <v>0</v>
      </c>
      <c r="AC44" s="199">
        <f t="shared" si="2"/>
        <v>0</v>
      </c>
      <c r="AD44" s="199">
        <f t="shared" si="3"/>
        <v>0</v>
      </c>
      <c r="AE44" s="199">
        <f t="shared" si="4"/>
        <v>12</v>
      </c>
      <c r="AF44" s="200">
        <f t="shared" si="5"/>
        <v>0</v>
      </c>
      <c r="AG44" s="199" t="str">
        <f>'2026-2027 Reward Tracker'!AB44</f>
        <v>Esquire Elite</v>
      </c>
      <c r="AH44" s="199" t="str">
        <f t="shared" si="6"/>
        <v>Eligible</v>
      </c>
      <c r="AI44" s="201"/>
    </row>
    <row r="45" spans="1:35" ht="17.55" customHeight="1" thickTop="1" thickBot="1">
      <c r="A45" s="196" t="str">
        <f>'2026-2027 Class Tracker'!A45</f>
        <v>Timothy</v>
      </c>
      <c r="B45" s="197" t="str">
        <f>'2026-2027 Class Tracker'!B45</f>
        <v>Tidwell III</v>
      </c>
      <c r="C45" s="198">
        <v>0</v>
      </c>
      <c r="D45" s="198" t="s">
        <v>397</v>
      </c>
      <c r="E45" s="198">
        <v>0</v>
      </c>
      <c r="F45" s="198" t="s">
        <v>397</v>
      </c>
      <c r="G45" s="198">
        <v>0</v>
      </c>
      <c r="H45" s="198" t="s">
        <v>397</v>
      </c>
      <c r="I45" s="198">
        <v>0</v>
      </c>
      <c r="J45" s="198" t="s">
        <v>397</v>
      </c>
      <c r="K45" s="198">
        <v>0</v>
      </c>
      <c r="L45" s="198" t="s">
        <v>397</v>
      </c>
      <c r="M45" s="198">
        <v>0</v>
      </c>
      <c r="N45" s="198" t="s">
        <v>397</v>
      </c>
      <c r="O45" s="198">
        <v>0</v>
      </c>
      <c r="P45" s="198" t="s">
        <v>397</v>
      </c>
      <c r="Q45" s="198">
        <v>0</v>
      </c>
      <c r="R45" s="198" t="s">
        <v>397</v>
      </c>
      <c r="S45" s="198">
        <v>0</v>
      </c>
      <c r="T45" s="198" t="s">
        <v>397</v>
      </c>
      <c r="U45" s="198">
        <v>0</v>
      </c>
      <c r="V45" s="198" t="s">
        <v>397</v>
      </c>
      <c r="W45" s="198">
        <v>0</v>
      </c>
      <c r="X45" s="198" t="s">
        <v>397</v>
      </c>
      <c r="Y45" s="198">
        <v>0</v>
      </c>
      <c r="Z45" s="198" t="s">
        <v>397</v>
      </c>
      <c r="AA45" s="199">
        <f t="shared" si="0"/>
        <v>0</v>
      </c>
      <c r="AB45" s="199">
        <f t="shared" si="1"/>
        <v>0</v>
      </c>
      <c r="AC45" s="199">
        <f t="shared" si="2"/>
        <v>0</v>
      </c>
      <c r="AD45" s="199">
        <f t="shared" si="3"/>
        <v>0</v>
      </c>
      <c r="AE45" s="199">
        <f t="shared" si="4"/>
        <v>12</v>
      </c>
      <c r="AF45" s="200">
        <f t="shared" si="5"/>
        <v>0</v>
      </c>
      <c r="AG45" s="199" t="str">
        <f>'2026-2027 Reward Tracker'!AB45</f>
        <v>Esquire Elite</v>
      </c>
      <c r="AH45" s="199" t="str">
        <f t="shared" si="6"/>
        <v>Eligible</v>
      </c>
      <c r="AI45" s="201"/>
    </row>
    <row r="46" spans="1:35" ht="17.55" customHeight="1" thickTop="1" thickBot="1">
      <c r="A46" s="196" t="str">
        <f>'2026-2027 Class Tracker'!A46</f>
        <v>Royal</v>
      </c>
      <c r="B46" s="197" t="str">
        <f>'2026-2027 Class Tracker'!B46</f>
        <v>Vanderbilt</v>
      </c>
      <c r="C46" s="198">
        <v>0</v>
      </c>
      <c r="D46" s="198" t="s">
        <v>397</v>
      </c>
      <c r="E46" s="198">
        <v>0</v>
      </c>
      <c r="F46" s="198" t="s">
        <v>397</v>
      </c>
      <c r="G46" s="198">
        <v>0</v>
      </c>
      <c r="H46" s="198" t="s">
        <v>397</v>
      </c>
      <c r="I46" s="198">
        <v>0</v>
      </c>
      <c r="J46" s="198" t="s">
        <v>397</v>
      </c>
      <c r="K46" s="198">
        <v>0</v>
      </c>
      <c r="L46" s="198" t="s">
        <v>397</v>
      </c>
      <c r="M46" s="198">
        <v>0</v>
      </c>
      <c r="N46" s="198" t="s">
        <v>397</v>
      </c>
      <c r="O46" s="198">
        <v>0</v>
      </c>
      <c r="P46" s="198" t="s">
        <v>397</v>
      </c>
      <c r="Q46" s="198">
        <v>0</v>
      </c>
      <c r="R46" s="198" t="s">
        <v>397</v>
      </c>
      <c r="S46" s="198">
        <v>0</v>
      </c>
      <c r="T46" s="198" t="s">
        <v>397</v>
      </c>
      <c r="U46" s="198">
        <v>0</v>
      </c>
      <c r="V46" s="198" t="s">
        <v>397</v>
      </c>
      <c r="W46" s="198">
        <v>0</v>
      </c>
      <c r="X46" s="198" t="s">
        <v>397</v>
      </c>
      <c r="Y46" s="198">
        <v>0</v>
      </c>
      <c r="Z46" s="198" t="s">
        <v>397</v>
      </c>
      <c r="AA46" s="199">
        <f t="shared" si="0"/>
        <v>0</v>
      </c>
      <c r="AB46" s="199">
        <f t="shared" si="1"/>
        <v>0</v>
      </c>
      <c r="AC46" s="199">
        <f t="shared" si="2"/>
        <v>0</v>
      </c>
      <c r="AD46" s="199">
        <f t="shared" si="3"/>
        <v>0</v>
      </c>
      <c r="AE46" s="199">
        <f t="shared" si="4"/>
        <v>12</v>
      </c>
      <c r="AF46" s="200">
        <f t="shared" si="5"/>
        <v>0</v>
      </c>
      <c r="AG46" s="199" t="str">
        <f>'2026-2027 Reward Tracker'!AB46</f>
        <v>Esquire Elite</v>
      </c>
      <c r="AH46" s="199" t="str">
        <f t="shared" si="6"/>
        <v>Eligible</v>
      </c>
      <c r="AI46" s="201"/>
    </row>
    <row r="47" spans="1:35" ht="17.55" customHeight="1" thickTop="1" thickBot="1">
      <c r="A47" s="196" t="str">
        <f>'2026-2027 Class Tracker'!A47</f>
        <v>Carter</v>
      </c>
      <c r="B47" s="197" t="str">
        <f>'2026-2027 Class Tracker'!B47</f>
        <v>Weaver</v>
      </c>
      <c r="C47" s="198">
        <v>0</v>
      </c>
      <c r="D47" s="198" t="s">
        <v>397</v>
      </c>
      <c r="E47" s="198">
        <v>0</v>
      </c>
      <c r="F47" s="198" t="s">
        <v>397</v>
      </c>
      <c r="G47" s="198">
        <v>0</v>
      </c>
      <c r="H47" s="198" t="s">
        <v>397</v>
      </c>
      <c r="I47" s="198">
        <v>0</v>
      </c>
      <c r="J47" s="198" t="s">
        <v>397</v>
      </c>
      <c r="K47" s="198">
        <v>0</v>
      </c>
      <c r="L47" s="198" t="s">
        <v>397</v>
      </c>
      <c r="M47" s="198">
        <v>0</v>
      </c>
      <c r="N47" s="198" t="s">
        <v>397</v>
      </c>
      <c r="O47" s="198">
        <v>0</v>
      </c>
      <c r="P47" s="198" t="s">
        <v>397</v>
      </c>
      <c r="Q47" s="198">
        <v>0</v>
      </c>
      <c r="R47" s="198" t="s">
        <v>397</v>
      </c>
      <c r="S47" s="198">
        <v>0</v>
      </c>
      <c r="T47" s="198" t="s">
        <v>397</v>
      </c>
      <c r="U47" s="198">
        <v>0</v>
      </c>
      <c r="V47" s="198" t="s">
        <v>397</v>
      </c>
      <c r="W47" s="198">
        <v>0</v>
      </c>
      <c r="X47" s="198" t="s">
        <v>397</v>
      </c>
      <c r="Y47" s="198">
        <v>0</v>
      </c>
      <c r="Z47" s="198" t="s">
        <v>397</v>
      </c>
      <c r="AA47" s="199">
        <f t="shared" si="0"/>
        <v>0</v>
      </c>
      <c r="AB47" s="199">
        <f t="shared" si="1"/>
        <v>0</v>
      </c>
      <c r="AC47" s="199">
        <f t="shared" si="2"/>
        <v>0</v>
      </c>
      <c r="AD47" s="199">
        <f t="shared" si="3"/>
        <v>0</v>
      </c>
      <c r="AE47" s="199">
        <f t="shared" si="4"/>
        <v>12</v>
      </c>
      <c r="AF47" s="200">
        <f t="shared" si="5"/>
        <v>0</v>
      </c>
      <c r="AG47" s="199" t="str">
        <f>'2026-2027 Reward Tracker'!AB47</f>
        <v>Not Started</v>
      </c>
      <c r="AH47" s="199" t="str">
        <f t="shared" si="6"/>
        <v>Not Yet Eligible</v>
      </c>
      <c r="AI47" s="201"/>
    </row>
    <row r="48" spans="1:35" ht="17.55" customHeight="1" thickTop="1" thickBot="1">
      <c r="A48" s="202" t="str">
        <f>'2026-2027 Class Tracker'!A48</f>
        <v>Aiden</v>
      </c>
      <c r="B48" s="203" t="str">
        <f>'2026-2027 Class Tracker'!B48</f>
        <v>Williams</v>
      </c>
      <c r="C48" s="204">
        <v>0</v>
      </c>
      <c r="D48" s="204" t="s">
        <v>397</v>
      </c>
      <c r="E48" s="204">
        <v>0</v>
      </c>
      <c r="F48" s="204" t="s">
        <v>397</v>
      </c>
      <c r="G48" s="204">
        <v>0</v>
      </c>
      <c r="H48" s="204" t="s">
        <v>397</v>
      </c>
      <c r="I48" s="204">
        <v>0</v>
      </c>
      <c r="J48" s="204" t="s">
        <v>397</v>
      </c>
      <c r="K48" s="204">
        <v>0</v>
      </c>
      <c r="L48" s="204" t="s">
        <v>397</v>
      </c>
      <c r="M48" s="204">
        <v>0</v>
      </c>
      <c r="N48" s="204" t="s">
        <v>397</v>
      </c>
      <c r="O48" s="204">
        <v>0</v>
      </c>
      <c r="P48" s="204" t="s">
        <v>397</v>
      </c>
      <c r="Q48" s="204">
        <v>0</v>
      </c>
      <c r="R48" s="204" t="s">
        <v>397</v>
      </c>
      <c r="S48" s="204">
        <v>0</v>
      </c>
      <c r="T48" s="204" t="s">
        <v>397</v>
      </c>
      <c r="U48" s="204">
        <v>0</v>
      </c>
      <c r="V48" s="204" t="s">
        <v>397</v>
      </c>
      <c r="W48" s="204">
        <v>0</v>
      </c>
      <c r="X48" s="204" t="s">
        <v>397</v>
      </c>
      <c r="Y48" s="204">
        <v>0</v>
      </c>
      <c r="Z48" s="204" t="s">
        <v>397</v>
      </c>
      <c r="AA48" s="205">
        <f t="shared" si="0"/>
        <v>0</v>
      </c>
      <c r="AB48" s="205">
        <f t="shared" si="1"/>
        <v>0</v>
      </c>
      <c r="AC48" s="205">
        <f t="shared" si="2"/>
        <v>0</v>
      </c>
      <c r="AD48" s="205">
        <f t="shared" si="3"/>
        <v>0</v>
      </c>
      <c r="AE48" s="205">
        <f t="shared" si="4"/>
        <v>12</v>
      </c>
      <c r="AF48" s="206">
        <f t="shared" si="5"/>
        <v>0</v>
      </c>
      <c r="AG48" s="205" t="str">
        <f>'2026-2027 Reward Tracker'!AB48</f>
        <v>Esquire Elite</v>
      </c>
      <c r="AH48" s="205" t="str">
        <f t="shared" si="6"/>
        <v>Eligible</v>
      </c>
      <c r="AI48" s="207"/>
    </row>
    <row r="49" spans="1:35" ht="14.4" thickTop="1">
      <c r="A49" s="129"/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</row>
    <row r="50" spans="1:35">
      <c r="A50" s="129"/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</row>
    <row r="51" spans="1:35">
      <c r="A51" s="129"/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</row>
    <row r="52" spans="1:35" ht="20.85" customHeight="1">
      <c r="A52" s="182" t="s">
        <v>652</v>
      </c>
      <c r="B52" s="182"/>
      <c r="C52" s="182"/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2"/>
      <c r="T52" s="182"/>
      <c r="U52" s="182"/>
      <c r="V52" s="182"/>
      <c r="W52" s="182"/>
      <c r="X52" s="182"/>
      <c r="Y52" s="182"/>
      <c r="Z52" s="182"/>
      <c r="AA52" s="182"/>
      <c r="AB52" s="182"/>
      <c r="AC52" s="182"/>
      <c r="AD52" s="182"/>
      <c r="AE52" s="182"/>
      <c r="AF52" s="182"/>
      <c r="AG52" s="182"/>
      <c r="AH52" s="182"/>
      <c r="AI52" s="182"/>
    </row>
    <row r="53" spans="1:35" ht="24" customHeight="1">
      <c r="A53" s="177" t="s">
        <v>653</v>
      </c>
      <c r="B53" s="177"/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B53" s="177"/>
      <c r="AC53" s="177"/>
      <c r="AD53" s="177"/>
      <c r="AE53" s="177"/>
      <c r="AF53" s="177"/>
      <c r="AG53" s="177"/>
      <c r="AH53" s="177"/>
      <c r="AI53" s="177"/>
    </row>
    <row r="54" spans="1:35">
      <c r="A54" s="129"/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29"/>
      <c r="AI54" s="129"/>
    </row>
    <row r="55" spans="1:35" ht="27.15" customHeight="1">
      <c r="A55" s="131" t="s">
        <v>654</v>
      </c>
      <c r="B55" s="183" t="s">
        <v>655</v>
      </c>
      <c r="C55" s="183"/>
      <c r="D55" s="183"/>
      <c r="E55" s="183"/>
      <c r="F55" s="183"/>
      <c r="G55" s="183" t="s">
        <v>656</v>
      </c>
      <c r="H55" s="183"/>
      <c r="I55" s="183"/>
      <c r="J55" s="183"/>
      <c r="K55" s="183"/>
      <c r="L55" s="183"/>
      <c r="M55" s="183" t="s">
        <v>657</v>
      </c>
      <c r="N55" s="183"/>
      <c r="O55" s="183"/>
      <c r="P55" s="183"/>
      <c r="Q55" s="183"/>
      <c r="R55" s="183"/>
      <c r="S55" s="183" t="s">
        <v>658</v>
      </c>
      <c r="T55" s="183"/>
      <c r="U55" s="183"/>
      <c r="V55" s="183"/>
      <c r="W55" s="183"/>
      <c r="X55" s="183"/>
      <c r="Y55" s="183" t="s">
        <v>659</v>
      </c>
      <c r="Z55" s="183"/>
      <c r="AA55" s="183"/>
      <c r="AB55" s="183"/>
      <c r="AC55" s="183"/>
      <c r="AD55" s="183"/>
      <c r="AE55" s="183" t="s">
        <v>660</v>
      </c>
      <c r="AF55" s="183"/>
      <c r="AG55" s="183"/>
      <c r="AH55" s="183"/>
      <c r="AI55" s="183"/>
    </row>
    <row r="56" spans="1:35" ht="62.4" customHeight="1">
      <c r="A56" s="132">
        <v>1</v>
      </c>
      <c r="B56" s="184" t="s">
        <v>661</v>
      </c>
      <c r="C56" s="184"/>
      <c r="D56" s="184"/>
      <c r="E56" s="184"/>
      <c r="F56" s="184"/>
      <c r="G56" s="185" t="s">
        <v>662</v>
      </c>
      <c r="H56" s="185"/>
      <c r="I56" s="185"/>
      <c r="J56" s="185"/>
      <c r="K56" s="185"/>
      <c r="L56" s="185"/>
      <c r="M56" s="185" t="s">
        <v>663</v>
      </c>
      <c r="N56" s="185"/>
      <c r="O56" s="185"/>
      <c r="P56" s="185"/>
      <c r="Q56" s="185"/>
      <c r="R56" s="185"/>
      <c r="S56" s="185" t="s">
        <v>664</v>
      </c>
      <c r="T56" s="185"/>
      <c r="U56" s="185"/>
      <c r="V56" s="185"/>
      <c r="W56" s="185"/>
      <c r="X56" s="185"/>
      <c r="Y56" s="185" t="s">
        <v>665</v>
      </c>
      <c r="Z56" s="185"/>
      <c r="AA56" s="185"/>
      <c r="AB56" s="185"/>
      <c r="AC56" s="185"/>
      <c r="AD56" s="185"/>
      <c r="AE56" s="185" t="s">
        <v>666</v>
      </c>
      <c r="AF56" s="185"/>
      <c r="AG56" s="185"/>
      <c r="AH56" s="185"/>
      <c r="AI56" s="185"/>
    </row>
    <row r="57" spans="1:35" ht="62.4" customHeight="1">
      <c r="A57" s="133">
        <v>2</v>
      </c>
      <c r="B57" s="186" t="s">
        <v>667</v>
      </c>
      <c r="C57" s="186"/>
      <c r="D57" s="186"/>
      <c r="E57" s="186"/>
      <c r="F57" s="186"/>
      <c r="G57" s="187" t="s">
        <v>668</v>
      </c>
      <c r="H57" s="187"/>
      <c r="I57" s="187"/>
      <c r="J57" s="187"/>
      <c r="K57" s="187"/>
      <c r="L57" s="187"/>
      <c r="M57" s="187" t="s">
        <v>669</v>
      </c>
      <c r="N57" s="187"/>
      <c r="O57" s="187"/>
      <c r="P57" s="187"/>
      <c r="Q57" s="187"/>
      <c r="R57" s="187"/>
      <c r="S57" s="187" t="s">
        <v>670</v>
      </c>
      <c r="T57" s="187"/>
      <c r="U57" s="187"/>
      <c r="V57" s="187"/>
      <c r="W57" s="187"/>
      <c r="X57" s="187"/>
      <c r="Y57" s="187" t="s">
        <v>671</v>
      </c>
      <c r="Z57" s="187"/>
      <c r="AA57" s="187"/>
      <c r="AB57" s="187"/>
      <c r="AC57" s="187"/>
      <c r="AD57" s="187"/>
      <c r="AE57" s="187" t="s">
        <v>672</v>
      </c>
      <c r="AF57" s="187"/>
      <c r="AG57" s="187"/>
      <c r="AH57" s="187"/>
      <c r="AI57" s="187"/>
    </row>
    <row r="58" spans="1:35" ht="62.4" customHeight="1">
      <c r="A58" s="132">
        <v>3</v>
      </c>
      <c r="B58" s="184" t="s">
        <v>673</v>
      </c>
      <c r="C58" s="184"/>
      <c r="D58" s="184"/>
      <c r="E58" s="184"/>
      <c r="F58" s="184"/>
      <c r="G58" s="185" t="s">
        <v>674</v>
      </c>
      <c r="H58" s="185"/>
      <c r="I58" s="185"/>
      <c r="J58" s="185"/>
      <c r="K58" s="185"/>
      <c r="L58" s="185"/>
      <c r="M58" s="185" t="s">
        <v>675</v>
      </c>
      <c r="N58" s="185"/>
      <c r="O58" s="185"/>
      <c r="P58" s="185"/>
      <c r="Q58" s="185"/>
      <c r="R58" s="185"/>
      <c r="S58" s="185" t="s">
        <v>676</v>
      </c>
      <c r="T58" s="185"/>
      <c r="U58" s="185"/>
      <c r="V58" s="185"/>
      <c r="W58" s="185"/>
      <c r="X58" s="185"/>
      <c r="Y58" s="185" t="s">
        <v>677</v>
      </c>
      <c r="Z58" s="185"/>
      <c r="AA58" s="185"/>
      <c r="AB58" s="185"/>
      <c r="AC58" s="185"/>
      <c r="AD58" s="185"/>
      <c r="AE58" s="185" t="s">
        <v>678</v>
      </c>
      <c r="AF58" s="185"/>
      <c r="AG58" s="185"/>
      <c r="AH58" s="185"/>
      <c r="AI58" s="185"/>
    </row>
    <row r="59" spans="1:35" ht="62.4" customHeight="1">
      <c r="A59" s="133">
        <v>4</v>
      </c>
      <c r="B59" s="186" t="s">
        <v>679</v>
      </c>
      <c r="C59" s="186"/>
      <c r="D59" s="186"/>
      <c r="E59" s="186"/>
      <c r="F59" s="186"/>
      <c r="G59" s="187" t="s">
        <v>680</v>
      </c>
      <c r="H59" s="187"/>
      <c r="I59" s="187"/>
      <c r="J59" s="187"/>
      <c r="K59" s="187"/>
      <c r="L59" s="187"/>
      <c r="M59" s="187" t="s">
        <v>681</v>
      </c>
      <c r="N59" s="187"/>
      <c r="O59" s="187"/>
      <c r="P59" s="187"/>
      <c r="Q59" s="187"/>
      <c r="R59" s="187"/>
      <c r="S59" s="187" t="s">
        <v>682</v>
      </c>
      <c r="T59" s="187"/>
      <c r="U59" s="187"/>
      <c r="V59" s="187"/>
      <c r="W59" s="187"/>
      <c r="X59" s="187"/>
      <c r="Y59" s="187" t="s">
        <v>683</v>
      </c>
      <c r="Z59" s="187"/>
      <c r="AA59" s="187"/>
      <c r="AB59" s="187"/>
      <c r="AC59" s="187"/>
      <c r="AD59" s="187"/>
      <c r="AE59" s="187" t="s">
        <v>684</v>
      </c>
      <c r="AF59" s="187"/>
      <c r="AG59" s="187"/>
      <c r="AH59" s="187"/>
      <c r="AI59" s="187"/>
    </row>
    <row r="60" spans="1:35" ht="62.4" customHeight="1">
      <c r="A60" s="132">
        <v>5</v>
      </c>
      <c r="B60" s="184" t="s">
        <v>685</v>
      </c>
      <c r="C60" s="184"/>
      <c r="D60" s="184"/>
      <c r="E60" s="184"/>
      <c r="F60" s="184"/>
      <c r="G60" s="185" t="s">
        <v>686</v>
      </c>
      <c r="H60" s="185"/>
      <c r="I60" s="185"/>
      <c r="J60" s="185"/>
      <c r="K60" s="185"/>
      <c r="L60" s="185"/>
      <c r="M60" s="185" t="s">
        <v>687</v>
      </c>
      <c r="N60" s="185"/>
      <c r="O60" s="185"/>
      <c r="P60" s="185"/>
      <c r="Q60" s="185"/>
      <c r="R60" s="185"/>
      <c r="S60" s="185" t="s">
        <v>688</v>
      </c>
      <c r="T60" s="185"/>
      <c r="U60" s="185"/>
      <c r="V60" s="185"/>
      <c r="W60" s="185"/>
      <c r="X60" s="185"/>
      <c r="Y60" s="185" t="s">
        <v>689</v>
      </c>
      <c r="Z60" s="185"/>
      <c r="AA60" s="185"/>
      <c r="AB60" s="185"/>
      <c r="AC60" s="185"/>
      <c r="AD60" s="185"/>
      <c r="AE60" s="185" t="s">
        <v>684</v>
      </c>
      <c r="AF60" s="185"/>
      <c r="AG60" s="185"/>
      <c r="AH60" s="185"/>
      <c r="AI60" s="185"/>
    </row>
    <row r="61" spans="1:35" ht="62.4" customHeight="1">
      <c r="A61" s="133">
        <v>6</v>
      </c>
      <c r="B61" s="186" t="s">
        <v>690</v>
      </c>
      <c r="C61" s="186"/>
      <c r="D61" s="186"/>
      <c r="E61" s="186"/>
      <c r="F61" s="186"/>
      <c r="G61" s="187" t="s">
        <v>691</v>
      </c>
      <c r="H61" s="187"/>
      <c r="I61" s="187"/>
      <c r="J61" s="187"/>
      <c r="K61" s="187"/>
      <c r="L61" s="187"/>
      <c r="M61" s="187" t="s">
        <v>692</v>
      </c>
      <c r="N61" s="187"/>
      <c r="O61" s="187"/>
      <c r="P61" s="187"/>
      <c r="Q61" s="187"/>
      <c r="R61" s="187"/>
      <c r="S61" s="187" t="s">
        <v>693</v>
      </c>
      <c r="T61" s="187"/>
      <c r="U61" s="187"/>
      <c r="V61" s="187"/>
      <c r="W61" s="187"/>
      <c r="X61" s="187"/>
      <c r="Y61" s="187" t="s">
        <v>694</v>
      </c>
      <c r="Z61" s="187"/>
      <c r="AA61" s="187"/>
      <c r="AB61" s="187"/>
      <c r="AC61" s="187"/>
      <c r="AD61" s="187"/>
      <c r="AE61" s="187" t="s">
        <v>695</v>
      </c>
      <c r="AF61" s="187"/>
      <c r="AG61" s="187"/>
      <c r="AH61" s="187"/>
      <c r="AI61" s="187"/>
    </row>
    <row r="62" spans="1:35" ht="62.4" customHeight="1">
      <c r="A62" s="132">
        <v>7</v>
      </c>
      <c r="B62" s="184" t="s">
        <v>696</v>
      </c>
      <c r="C62" s="184"/>
      <c r="D62" s="184"/>
      <c r="E62" s="184"/>
      <c r="F62" s="184"/>
      <c r="G62" s="185" t="s">
        <v>697</v>
      </c>
      <c r="H62" s="185"/>
      <c r="I62" s="185"/>
      <c r="J62" s="185"/>
      <c r="K62" s="185"/>
      <c r="L62" s="185"/>
      <c r="M62" s="185" t="s">
        <v>698</v>
      </c>
      <c r="N62" s="185"/>
      <c r="O62" s="185"/>
      <c r="P62" s="185"/>
      <c r="Q62" s="185"/>
      <c r="R62" s="185"/>
      <c r="S62" s="185" t="s">
        <v>699</v>
      </c>
      <c r="T62" s="185"/>
      <c r="U62" s="185"/>
      <c r="V62" s="185"/>
      <c r="W62" s="185"/>
      <c r="X62" s="185"/>
      <c r="Y62" s="185" t="s">
        <v>700</v>
      </c>
      <c r="Z62" s="185"/>
      <c r="AA62" s="185"/>
      <c r="AB62" s="185"/>
      <c r="AC62" s="185"/>
      <c r="AD62" s="185"/>
      <c r="AE62" s="185" t="s">
        <v>701</v>
      </c>
      <c r="AF62" s="185"/>
      <c r="AG62" s="185"/>
      <c r="AH62" s="185"/>
      <c r="AI62" s="185"/>
    </row>
    <row r="63" spans="1:35" ht="62.4" customHeight="1">
      <c r="A63" s="133">
        <v>8</v>
      </c>
      <c r="B63" s="186" t="s">
        <v>702</v>
      </c>
      <c r="C63" s="186"/>
      <c r="D63" s="186"/>
      <c r="E63" s="186"/>
      <c r="F63" s="186"/>
      <c r="G63" s="187" t="s">
        <v>703</v>
      </c>
      <c r="H63" s="187"/>
      <c r="I63" s="187"/>
      <c r="J63" s="187"/>
      <c r="K63" s="187"/>
      <c r="L63" s="187"/>
      <c r="M63" s="187" t="s">
        <v>704</v>
      </c>
      <c r="N63" s="187"/>
      <c r="O63" s="187"/>
      <c r="P63" s="187"/>
      <c r="Q63" s="187"/>
      <c r="R63" s="187"/>
      <c r="S63" s="187" t="s">
        <v>705</v>
      </c>
      <c r="T63" s="187"/>
      <c r="U63" s="187"/>
      <c r="V63" s="187"/>
      <c r="W63" s="187"/>
      <c r="X63" s="187"/>
      <c r="Y63" s="187" t="s">
        <v>706</v>
      </c>
      <c r="Z63" s="187"/>
      <c r="AA63" s="187"/>
      <c r="AB63" s="187"/>
      <c r="AC63" s="187"/>
      <c r="AD63" s="187"/>
      <c r="AE63" s="187" t="s">
        <v>707</v>
      </c>
      <c r="AF63" s="187"/>
      <c r="AG63" s="187"/>
      <c r="AH63" s="187"/>
      <c r="AI63" s="187"/>
    </row>
    <row r="64" spans="1:35" ht="62.4" customHeight="1">
      <c r="A64" s="132">
        <v>9</v>
      </c>
      <c r="B64" s="184" t="s">
        <v>708</v>
      </c>
      <c r="C64" s="184"/>
      <c r="D64" s="184"/>
      <c r="E64" s="184"/>
      <c r="F64" s="184"/>
      <c r="G64" s="185" t="s">
        <v>709</v>
      </c>
      <c r="H64" s="185"/>
      <c r="I64" s="185"/>
      <c r="J64" s="185"/>
      <c r="K64" s="185"/>
      <c r="L64" s="185"/>
      <c r="M64" s="185" t="s">
        <v>710</v>
      </c>
      <c r="N64" s="185"/>
      <c r="O64" s="185"/>
      <c r="P64" s="185"/>
      <c r="Q64" s="185"/>
      <c r="R64" s="185"/>
      <c r="S64" s="185" t="s">
        <v>711</v>
      </c>
      <c r="T64" s="185"/>
      <c r="U64" s="185"/>
      <c r="V64" s="185"/>
      <c r="W64" s="185"/>
      <c r="X64" s="185"/>
      <c r="Y64" s="185" t="s">
        <v>712</v>
      </c>
      <c r="Z64" s="185"/>
      <c r="AA64" s="185"/>
      <c r="AB64" s="185"/>
      <c r="AC64" s="185"/>
      <c r="AD64" s="185"/>
      <c r="AE64" s="185" t="s">
        <v>678</v>
      </c>
      <c r="AF64" s="185"/>
      <c r="AG64" s="185"/>
      <c r="AH64" s="185"/>
      <c r="AI64" s="185"/>
    </row>
    <row r="65" spans="1:35" ht="62.4" customHeight="1">
      <c r="A65" s="133">
        <v>10</v>
      </c>
      <c r="B65" s="186" t="s">
        <v>713</v>
      </c>
      <c r="C65" s="186"/>
      <c r="D65" s="186"/>
      <c r="E65" s="186"/>
      <c r="F65" s="186"/>
      <c r="G65" s="187" t="s">
        <v>714</v>
      </c>
      <c r="H65" s="187"/>
      <c r="I65" s="187"/>
      <c r="J65" s="187"/>
      <c r="K65" s="187"/>
      <c r="L65" s="187"/>
      <c r="M65" s="187" t="s">
        <v>715</v>
      </c>
      <c r="N65" s="187"/>
      <c r="O65" s="187"/>
      <c r="P65" s="187"/>
      <c r="Q65" s="187"/>
      <c r="R65" s="187"/>
      <c r="S65" s="187" t="s">
        <v>716</v>
      </c>
      <c r="T65" s="187"/>
      <c r="U65" s="187"/>
      <c r="V65" s="187"/>
      <c r="W65" s="187"/>
      <c r="X65" s="187"/>
      <c r="Y65" s="187" t="s">
        <v>717</v>
      </c>
      <c r="Z65" s="187"/>
      <c r="AA65" s="187"/>
      <c r="AB65" s="187"/>
      <c r="AC65" s="187"/>
      <c r="AD65" s="187"/>
      <c r="AE65" s="187" t="s">
        <v>718</v>
      </c>
      <c r="AF65" s="187"/>
      <c r="AG65" s="187"/>
      <c r="AH65" s="187"/>
      <c r="AI65" s="187"/>
    </row>
    <row r="66" spans="1:35" ht="62.4" customHeight="1">
      <c r="A66" s="132">
        <v>11</v>
      </c>
      <c r="B66" s="184" t="s">
        <v>719</v>
      </c>
      <c r="C66" s="184"/>
      <c r="D66" s="184"/>
      <c r="E66" s="184"/>
      <c r="F66" s="184"/>
      <c r="G66" s="185" t="s">
        <v>720</v>
      </c>
      <c r="H66" s="185"/>
      <c r="I66" s="185"/>
      <c r="J66" s="185"/>
      <c r="K66" s="185"/>
      <c r="L66" s="185"/>
      <c r="M66" s="185" t="s">
        <v>721</v>
      </c>
      <c r="N66" s="185"/>
      <c r="O66" s="185"/>
      <c r="P66" s="185"/>
      <c r="Q66" s="185"/>
      <c r="R66" s="185"/>
      <c r="S66" s="185" t="s">
        <v>722</v>
      </c>
      <c r="T66" s="185"/>
      <c r="U66" s="185"/>
      <c r="V66" s="185"/>
      <c r="W66" s="185"/>
      <c r="X66" s="185"/>
      <c r="Y66" s="185" t="s">
        <v>723</v>
      </c>
      <c r="Z66" s="185"/>
      <c r="AA66" s="185"/>
      <c r="AB66" s="185"/>
      <c r="AC66" s="185"/>
      <c r="AD66" s="185"/>
      <c r="AE66" s="185" t="s">
        <v>724</v>
      </c>
      <c r="AF66" s="185"/>
      <c r="AG66" s="185"/>
      <c r="AH66" s="185"/>
      <c r="AI66" s="185"/>
    </row>
    <row r="67" spans="1:35" ht="62.4" customHeight="1">
      <c r="A67" s="133">
        <v>12</v>
      </c>
      <c r="B67" s="186" t="s">
        <v>725</v>
      </c>
      <c r="C67" s="186"/>
      <c r="D67" s="186"/>
      <c r="E67" s="186"/>
      <c r="F67" s="186"/>
      <c r="G67" s="187" t="s">
        <v>726</v>
      </c>
      <c r="H67" s="187"/>
      <c r="I67" s="187"/>
      <c r="J67" s="187"/>
      <c r="K67" s="187"/>
      <c r="L67" s="187"/>
      <c r="M67" s="187" t="s">
        <v>727</v>
      </c>
      <c r="N67" s="187"/>
      <c r="O67" s="187"/>
      <c r="P67" s="187"/>
      <c r="Q67" s="187"/>
      <c r="R67" s="187"/>
      <c r="S67" s="187" t="s">
        <v>728</v>
      </c>
      <c r="T67" s="187"/>
      <c r="U67" s="187"/>
      <c r="V67" s="187"/>
      <c r="W67" s="187"/>
      <c r="X67" s="187"/>
      <c r="Y67" s="187" t="s">
        <v>729</v>
      </c>
      <c r="Z67" s="187"/>
      <c r="AA67" s="187"/>
      <c r="AB67" s="187"/>
      <c r="AC67" s="187"/>
      <c r="AD67" s="187"/>
      <c r="AE67" s="187" t="s">
        <v>678</v>
      </c>
      <c r="AF67" s="187"/>
      <c r="AG67" s="187"/>
      <c r="AH67" s="187"/>
      <c r="AI67" s="187"/>
    </row>
    <row r="68" spans="1:35">
      <c r="A68" s="129"/>
      <c r="B68" s="129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</row>
    <row r="69" spans="1:35" ht="27.15" customHeight="1">
      <c r="A69" s="188" t="s">
        <v>730</v>
      </c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  <c r="AA69" s="188"/>
      <c r="AB69" s="188"/>
      <c r="AC69" s="188"/>
      <c r="AD69" s="188"/>
      <c r="AE69" s="188"/>
      <c r="AF69" s="188"/>
      <c r="AG69" s="188"/>
      <c r="AH69" s="188"/>
      <c r="AI69" s="188"/>
    </row>
    <row r="70" spans="1:35" ht="28.8" customHeight="1">
      <c r="A70" s="189" t="s">
        <v>731</v>
      </c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189"/>
      <c r="AA70" s="189"/>
      <c r="AB70" s="189"/>
      <c r="AC70" s="189"/>
      <c r="AD70" s="189"/>
      <c r="AE70" s="189"/>
      <c r="AF70" s="189"/>
      <c r="AG70" s="189"/>
      <c r="AH70" s="189"/>
      <c r="AI70" s="189"/>
    </row>
  </sheetData>
  <mergeCells count="112">
    <mergeCell ref="A69:AI69"/>
    <mergeCell ref="A70:AI70"/>
    <mergeCell ref="AE66:AI66"/>
    <mergeCell ref="B67:F67"/>
    <mergeCell ref="G67:L67"/>
    <mergeCell ref="M67:R67"/>
    <mergeCell ref="S67:X67"/>
    <mergeCell ref="Y67:AD67"/>
    <mergeCell ref="AE67:AI67"/>
    <mergeCell ref="B66:F66"/>
    <mergeCell ref="G66:L66"/>
    <mergeCell ref="M66:R66"/>
    <mergeCell ref="S66:X66"/>
    <mergeCell ref="Y66:AD66"/>
    <mergeCell ref="AE64:AI64"/>
    <mergeCell ref="B65:F65"/>
    <mergeCell ref="G65:L65"/>
    <mergeCell ref="M65:R65"/>
    <mergeCell ref="S65:X65"/>
    <mergeCell ref="Y65:AD65"/>
    <mergeCell ref="AE65:AI65"/>
    <mergeCell ref="B64:F64"/>
    <mergeCell ref="G64:L64"/>
    <mergeCell ref="M64:R64"/>
    <mergeCell ref="S64:X64"/>
    <mergeCell ref="Y64:AD64"/>
    <mergeCell ref="AE62:AI62"/>
    <mergeCell ref="B63:F63"/>
    <mergeCell ref="G63:L63"/>
    <mergeCell ref="M63:R63"/>
    <mergeCell ref="S63:X63"/>
    <mergeCell ref="Y63:AD63"/>
    <mergeCell ref="AE63:AI63"/>
    <mergeCell ref="B62:F62"/>
    <mergeCell ref="G62:L62"/>
    <mergeCell ref="M62:R62"/>
    <mergeCell ref="S62:X62"/>
    <mergeCell ref="Y62:AD62"/>
    <mergeCell ref="AE60:AI60"/>
    <mergeCell ref="B61:F61"/>
    <mergeCell ref="G61:L61"/>
    <mergeCell ref="M61:R61"/>
    <mergeCell ref="S61:X61"/>
    <mergeCell ref="Y61:AD61"/>
    <mergeCell ref="AE61:AI61"/>
    <mergeCell ref="B60:F60"/>
    <mergeCell ref="G60:L60"/>
    <mergeCell ref="M60:R60"/>
    <mergeCell ref="S60:X60"/>
    <mergeCell ref="Y60:AD60"/>
    <mergeCell ref="AE58:AI58"/>
    <mergeCell ref="B59:F59"/>
    <mergeCell ref="G59:L59"/>
    <mergeCell ref="M59:R59"/>
    <mergeCell ref="S59:X59"/>
    <mergeCell ref="Y59:AD59"/>
    <mergeCell ref="AE59:AI59"/>
    <mergeCell ref="B58:F58"/>
    <mergeCell ref="G58:L58"/>
    <mergeCell ref="M58:R58"/>
    <mergeCell ref="S58:X58"/>
    <mergeCell ref="Y58:AD58"/>
    <mergeCell ref="AE56:AI56"/>
    <mergeCell ref="B57:F57"/>
    <mergeCell ref="G57:L57"/>
    <mergeCell ref="M57:R57"/>
    <mergeCell ref="S57:X57"/>
    <mergeCell ref="Y57:AD57"/>
    <mergeCell ref="AE57:AI57"/>
    <mergeCell ref="B56:F56"/>
    <mergeCell ref="G56:L56"/>
    <mergeCell ref="M56:R56"/>
    <mergeCell ref="S56:X56"/>
    <mergeCell ref="Y56:AD56"/>
    <mergeCell ref="A53:AI53"/>
    <mergeCell ref="B55:F55"/>
    <mergeCell ref="G55:L55"/>
    <mergeCell ref="M55:R55"/>
    <mergeCell ref="S55:X55"/>
    <mergeCell ref="Y55:AD55"/>
    <mergeCell ref="AE55:AI55"/>
    <mergeCell ref="U7:V7"/>
    <mergeCell ref="W7:X7"/>
    <mergeCell ref="Y7:Z7"/>
    <mergeCell ref="AA7:AI7"/>
    <mergeCell ref="A52:AI52"/>
    <mergeCell ref="K7:L7"/>
    <mergeCell ref="M7:N7"/>
    <mergeCell ref="O7:P7"/>
    <mergeCell ref="Q7:R7"/>
    <mergeCell ref="S7:T7"/>
    <mergeCell ref="A7:B7"/>
    <mergeCell ref="C7:D7"/>
    <mergeCell ref="E7:F7"/>
    <mergeCell ref="G7:H7"/>
    <mergeCell ref="I7:J7"/>
    <mergeCell ref="A1:AI1"/>
    <mergeCell ref="A2:AI2"/>
    <mergeCell ref="A4:E4"/>
    <mergeCell ref="A5:E5"/>
    <mergeCell ref="F4:J4"/>
    <mergeCell ref="F5:J5"/>
    <mergeCell ref="K4:O4"/>
    <mergeCell ref="K5:O5"/>
    <mergeCell ref="P4:T4"/>
    <mergeCell ref="P5:T5"/>
    <mergeCell ref="U4:Y4"/>
    <mergeCell ref="U5:Y5"/>
    <mergeCell ref="Z4:AD4"/>
    <mergeCell ref="Z5:AD5"/>
    <mergeCell ref="AE4:AI4"/>
    <mergeCell ref="AE5:AI5"/>
  </mergeCells>
  <conditionalFormatting sqref="C9:C48">
    <cfRule type="dataBar" priority="49">
      <dataBar>
        <cfvo type="min"/>
        <cfvo type="max"/>
        <color rgb="FF4472C4"/>
      </dataBar>
    </cfRule>
    <cfRule type="dataBar" priority="78">
      <dataBar>
        <cfvo type="min"/>
        <cfvo type="max"/>
        <color rgb="FF4472C4"/>
      </dataBar>
      <extLst>
        <ext xmlns:x14="http://schemas.microsoft.com/office/spreadsheetml/2009/9/main" uri="{B025F937-C7B1-47D3-B67F-A62EFF666E3E}">
          <x14:id>{CB7C5A6C-5276-5792-698A-AF6417AA39A0}</x14:id>
        </ext>
      </extLst>
    </cfRule>
  </conditionalFormatting>
  <conditionalFormatting sqref="D9:D48">
    <cfRule type="expression" dxfId="63" priority="1">
      <formula>D9="Earned"</formula>
    </cfRule>
    <cfRule type="expression" dxfId="62" priority="2">
      <formula>D9="Ready for Review"</formula>
    </cfRule>
    <cfRule type="expression" dxfId="61" priority="3">
      <formula>D9="In Progress"</formula>
    </cfRule>
    <cfRule type="expression" dxfId="60" priority="4">
      <formula>D9="Not Started"</formula>
    </cfRule>
    <cfRule type="expression" dxfId="59" priority="50">
      <formula>AND(D9="Earned",C9&lt;4)</formula>
    </cfRule>
  </conditionalFormatting>
  <conditionalFormatting sqref="E9:E48">
    <cfRule type="dataBar" priority="51">
      <dataBar>
        <cfvo type="min"/>
        <cfvo type="max"/>
        <color rgb="FF4472C4"/>
      </dataBar>
    </cfRule>
    <cfRule type="dataBar" priority="79">
      <dataBar>
        <cfvo type="min"/>
        <cfvo type="max"/>
        <color rgb="FF4472C4"/>
      </dataBar>
      <extLst>
        <ext xmlns:x14="http://schemas.microsoft.com/office/spreadsheetml/2009/9/main" uri="{B025F937-C7B1-47D3-B67F-A62EFF666E3E}">
          <x14:id>{F5E52F64-5486-B4C3-83E9-6D65104C5FFD}</x14:id>
        </ext>
      </extLst>
    </cfRule>
  </conditionalFormatting>
  <conditionalFormatting sqref="F9:F48">
    <cfRule type="expression" dxfId="58" priority="5">
      <formula>F9="Earned"</formula>
    </cfRule>
    <cfRule type="expression" dxfId="57" priority="6">
      <formula>F9="Ready for Review"</formula>
    </cfRule>
    <cfRule type="expression" dxfId="56" priority="7">
      <formula>F9="In Progress"</formula>
    </cfRule>
    <cfRule type="expression" dxfId="55" priority="8">
      <formula>F9="Not Started"</formula>
    </cfRule>
    <cfRule type="expression" dxfId="54" priority="52">
      <formula>AND(F9="Earned",E9&lt;4)</formula>
    </cfRule>
  </conditionalFormatting>
  <conditionalFormatting sqref="G9:G48">
    <cfRule type="dataBar" priority="53">
      <dataBar>
        <cfvo type="min"/>
        <cfvo type="max"/>
        <color rgb="FF4472C4"/>
      </dataBar>
    </cfRule>
    <cfRule type="dataBar" priority="80">
      <dataBar>
        <cfvo type="min"/>
        <cfvo type="max"/>
        <color rgb="FF4472C4"/>
      </dataBar>
      <extLst>
        <ext xmlns:x14="http://schemas.microsoft.com/office/spreadsheetml/2009/9/main" uri="{B025F937-C7B1-47D3-B67F-A62EFF666E3E}">
          <x14:id>{D273C0B0-1813-9B01-DC5E-CAAB07B81194}</x14:id>
        </ext>
      </extLst>
    </cfRule>
  </conditionalFormatting>
  <conditionalFormatting sqref="H9:H48">
    <cfRule type="expression" dxfId="53" priority="9">
      <formula>H9="Earned"</formula>
    </cfRule>
    <cfRule type="expression" dxfId="52" priority="10">
      <formula>H9="Ready for Review"</formula>
    </cfRule>
    <cfRule type="expression" dxfId="51" priority="11">
      <formula>H9="In Progress"</formula>
    </cfRule>
    <cfRule type="expression" dxfId="50" priority="12">
      <formula>H9="Not Started"</formula>
    </cfRule>
    <cfRule type="expression" dxfId="49" priority="54">
      <formula>AND(H9="Earned",G9&lt;4)</formula>
    </cfRule>
  </conditionalFormatting>
  <conditionalFormatting sqref="I9:I48">
    <cfRule type="dataBar" priority="55">
      <dataBar>
        <cfvo type="min"/>
        <cfvo type="max"/>
        <color rgb="FF4472C4"/>
      </dataBar>
    </cfRule>
    <cfRule type="dataBar" priority="81">
      <dataBar>
        <cfvo type="min"/>
        <cfvo type="max"/>
        <color rgb="FF4472C4"/>
      </dataBar>
      <extLst>
        <ext xmlns:x14="http://schemas.microsoft.com/office/spreadsheetml/2009/9/main" uri="{B025F937-C7B1-47D3-B67F-A62EFF666E3E}">
          <x14:id>{790498CC-5690-3A02-55FE-90966B39741D}</x14:id>
        </ext>
      </extLst>
    </cfRule>
  </conditionalFormatting>
  <conditionalFormatting sqref="J9:J48">
    <cfRule type="expression" dxfId="48" priority="13">
      <formula>J9="Earned"</formula>
    </cfRule>
    <cfRule type="expression" dxfId="47" priority="14">
      <formula>J9="Ready for Review"</formula>
    </cfRule>
    <cfRule type="expression" dxfId="46" priority="15">
      <formula>J9="In Progress"</formula>
    </cfRule>
    <cfRule type="expression" dxfId="45" priority="16">
      <formula>J9="Not Started"</formula>
    </cfRule>
    <cfRule type="expression" dxfId="44" priority="56">
      <formula>AND(J9="Earned",I9&lt;4)</formula>
    </cfRule>
  </conditionalFormatting>
  <conditionalFormatting sqref="K9:K48">
    <cfRule type="dataBar" priority="57">
      <dataBar>
        <cfvo type="min"/>
        <cfvo type="max"/>
        <color rgb="FF4472C4"/>
      </dataBar>
    </cfRule>
    <cfRule type="dataBar" priority="82">
      <dataBar>
        <cfvo type="min"/>
        <cfvo type="max"/>
        <color rgb="FF4472C4"/>
      </dataBar>
      <extLst>
        <ext xmlns:x14="http://schemas.microsoft.com/office/spreadsheetml/2009/9/main" uri="{B025F937-C7B1-47D3-B67F-A62EFF666E3E}">
          <x14:id>{7E355279-F9CA-380E-765D-5B63B1802D5A}</x14:id>
        </ext>
      </extLst>
    </cfRule>
  </conditionalFormatting>
  <conditionalFormatting sqref="L9:L48">
    <cfRule type="expression" dxfId="43" priority="17">
      <formula>L9="Earned"</formula>
    </cfRule>
    <cfRule type="expression" dxfId="42" priority="18">
      <formula>L9="Ready for Review"</formula>
    </cfRule>
    <cfRule type="expression" dxfId="41" priority="58">
      <formula>AND(L9="Earned",K9&lt;4)</formula>
    </cfRule>
    <cfRule type="expression" dxfId="40" priority="19">
      <formula>L9="In Progress"</formula>
    </cfRule>
    <cfRule type="expression" dxfId="39" priority="20">
      <formula>L9="Not Started"</formula>
    </cfRule>
  </conditionalFormatting>
  <conditionalFormatting sqref="M9:M48">
    <cfRule type="dataBar" priority="59">
      <dataBar>
        <cfvo type="min"/>
        <cfvo type="max"/>
        <color rgb="FF4472C4"/>
      </dataBar>
    </cfRule>
    <cfRule type="dataBar" priority="83">
      <dataBar>
        <cfvo type="min"/>
        <cfvo type="max"/>
        <color rgb="FF4472C4"/>
      </dataBar>
      <extLst>
        <ext xmlns:x14="http://schemas.microsoft.com/office/spreadsheetml/2009/9/main" uri="{B025F937-C7B1-47D3-B67F-A62EFF666E3E}">
          <x14:id>{F9465E7D-D69B-F660-BF67-35D841DB12D8}</x14:id>
        </ext>
      </extLst>
    </cfRule>
  </conditionalFormatting>
  <conditionalFormatting sqref="N9:N48">
    <cfRule type="expression" dxfId="38" priority="60">
      <formula>AND(N9="Earned",M9&lt;4)</formula>
    </cfRule>
    <cfRule type="expression" dxfId="37" priority="23">
      <formula>N9="In Progress"</formula>
    </cfRule>
    <cfRule type="expression" dxfId="36" priority="21">
      <formula>N9="Earned"</formula>
    </cfRule>
    <cfRule type="expression" dxfId="35" priority="22">
      <formula>N9="Ready for Review"</formula>
    </cfRule>
    <cfRule type="expression" dxfId="34" priority="24">
      <formula>N9="Not Started"</formula>
    </cfRule>
  </conditionalFormatting>
  <conditionalFormatting sqref="O9:O48">
    <cfRule type="dataBar" priority="61">
      <dataBar>
        <cfvo type="min"/>
        <cfvo type="max"/>
        <color rgb="FF4472C4"/>
      </dataBar>
    </cfRule>
    <cfRule type="dataBar" priority="84">
      <dataBar>
        <cfvo type="min"/>
        <cfvo type="max"/>
        <color rgb="FF4472C4"/>
      </dataBar>
      <extLst>
        <ext xmlns:x14="http://schemas.microsoft.com/office/spreadsheetml/2009/9/main" uri="{B025F937-C7B1-47D3-B67F-A62EFF666E3E}">
          <x14:id>{78C5F20F-8DCE-FDA9-5F50-876E95C601D0}</x14:id>
        </ext>
      </extLst>
    </cfRule>
  </conditionalFormatting>
  <conditionalFormatting sqref="P9:P48">
    <cfRule type="expression" dxfId="33" priority="27">
      <formula>P9="In Progress"</formula>
    </cfRule>
    <cfRule type="expression" dxfId="32" priority="26">
      <formula>P9="Ready for Review"</formula>
    </cfRule>
    <cfRule type="expression" dxfId="31" priority="62">
      <formula>AND(P9="Earned",O9&lt;4)</formula>
    </cfRule>
    <cfRule type="expression" dxfId="30" priority="25">
      <formula>P9="Earned"</formula>
    </cfRule>
    <cfRule type="expression" dxfId="29" priority="28">
      <formula>P9="Not Started"</formula>
    </cfRule>
  </conditionalFormatting>
  <conditionalFormatting sqref="Q9:Q48">
    <cfRule type="dataBar" priority="63">
      <dataBar>
        <cfvo type="min"/>
        <cfvo type="max"/>
        <color rgb="FF4472C4"/>
      </dataBar>
    </cfRule>
    <cfRule type="dataBar" priority="85">
      <dataBar>
        <cfvo type="min"/>
        <cfvo type="max"/>
        <color rgb="FF4472C4"/>
      </dataBar>
      <extLst>
        <ext xmlns:x14="http://schemas.microsoft.com/office/spreadsheetml/2009/9/main" uri="{B025F937-C7B1-47D3-B67F-A62EFF666E3E}">
          <x14:id>{9ABA82FB-5341-CDDF-98F9-84D3E9E3C613}</x14:id>
        </ext>
      </extLst>
    </cfRule>
  </conditionalFormatting>
  <conditionalFormatting sqref="R9:R48">
    <cfRule type="expression" dxfId="28" priority="64">
      <formula>AND(R9="Earned",Q9&lt;4)</formula>
    </cfRule>
    <cfRule type="expression" dxfId="27" priority="30">
      <formula>R9="Ready for Review"</formula>
    </cfRule>
    <cfRule type="expression" dxfId="26" priority="31">
      <formula>R9="In Progress"</formula>
    </cfRule>
    <cfRule type="expression" dxfId="25" priority="32">
      <formula>R9="Not Started"</formula>
    </cfRule>
    <cfRule type="expression" dxfId="24" priority="29">
      <formula>R9="Earned"</formula>
    </cfRule>
  </conditionalFormatting>
  <conditionalFormatting sqref="S9:S48">
    <cfRule type="dataBar" priority="65">
      <dataBar>
        <cfvo type="min"/>
        <cfvo type="max"/>
        <color rgb="FF4472C4"/>
      </dataBar>
    </cfRule>
    <cfRule type="dataBar" priority="86">
      <dataBar>
        <cfvo type="min"/>
        <cfvo type="max"/>
        <color rgb="FF4472C4"/>
      </dataBar>
      <extLst>
        <ext xmlns:x14="http://schemas.microsoft.com/office/spreadsheetml/2009/9/main" uri="{B025F937-C7B1-47D3-B67F-A62EFF666E3E}">
          <x14:id>{2993330A-7784-10AC-8FC5-93F3A8BF9CE3}</x14:id>
        </ext>
      </extLst>
    </cfRule>
  </conditionalFormatting>
  <conditionalFormatting sqref="T9:T48">
    <cfRule type="expression" dxfId="23" priority="66">
      <formula>AND(T9="Earned",S9&lt;4)</formula>
    </cfRule>
    <cfRule type="expression" dxfId="22" priority="35">
      <formula>T9="In Progress"</formula>
    </cfRule>
    <cfRule type="expression" dxfId="21" priority="33">
      <formula>T9="Earned"</formula>
    </cfRule>
    <cfRule type="expression" dxfId="20" priority="34">
      <formula>T9="Ready for Review"</formula>
    </cfRule>
    <cfRule type="expression" dxfId="19" priority="36">
      <formula>T9="Not Started"</formula>
    </cfRule>
  </conditionalFormatting>
  <conditionalFormatting sqref="U9:U48">
    <cfRule type="dataBar" priority="67">
      <dataBar>
        <cfvo type="min"/>
        <cfvo type="max"/>
        <color rgb="FF4472C4"/>
      </dataBar>
    </cfRule>
    <cfRule type="dataBar" priority="87">
      <dataBar>
        <cfvo type="min"/>
        <cfvo type="max"/>
        <color rgb="FF4472C4"/>
      </dataBar>
      <extLst>
        <ext xmlns:x14="http://schemas.microsoft.com/office/spreadsheetml/2009/9/main" uri="{B025F937-C7B1-47D3-B67F-A62EFF666E3E}">
          <x14:id>{B1E49B41-949D-A5B8-F359-7F03075B7616}</x14:id>
        </ext>
      </extLst>
    </cfRule>
  </conditionalFormatting>
  <conditionalFormatting sqref="V9:V48">
    <cfRule type="expression" dxfId="18" priority="40">
      <formula>V9="Not Started"</formula>
    </cfRule>
    <cfRule type="expression" dxfId="17" priority="39">
      <formula>V9="In Progress"</formula>
    </cfRule>
    <cfRule type="expression" dxfId="16" priority="38">
      <formula>V9="Ready for Review"</formula>
    </cfRule>
    <cfRule type="expression" dxfId="15" priority="68">
      <formula>AND(V9="Earned",U9&lt;4)</formula>
    </cfRule>
    <cfRule type="expression" dxfId="14" priority="37">
      <formula>V9="Earned"</formula>
    </cfRule>
  </conditionalFormatting>
  <conditionalFormatting sqref="W9:W48">
    <cfRule type="dataBar" priority="69">
      <dataBar>
        <cfvo type="min"/>
        <cfvo type="max"/>
        <color rgb="FF4472C4"/>
      </dataBar>
    </cfRule>
    <cfRule type="dataBar" priority="88">
      <dataBar>
        <cfvo type="min"/>
        <cfvo type="max"/>
        <color rgb="FF4472C4"/>
      </dataBar>
      <extLst>
        <ext xmlns:x14="http://schemas.microsoft.com/office/spreadsheetml/2009/9/main" uri="{B025F937-C7B1-47D3-B67F-A62EFF666E3E}">
          <x14:id>{F274FC87-361B-DADA-0D12-6D72F677A291}</x14:id>
        </ext>
      </extLst>
    </cfRule>
  </conditionalFormatting>
  <conditionalFormatting sqref="X9:X48">
    <cfRule type="expression" dxfId="13" priority="42">
      <formula>X9="Ready for Review"</formula>
    </cfRule>
    <cfRule type="expression" dxfId="12" priority="41">
      <formula>X9="Earned"</formula>
    </cfRule>
    <cfRule type="expression" dxfId="11" priority="70">
      <formula>AND(X9="Earned",W9&lt;4)</formula>
    </cfRule>
    <cfRule type="expression" dxfId="10" priority="44">
      <formula>X9="Not Started"</formula>
    </cfRule>
    <cfRule type="expression" dxfId="9" priority="43">
      <formula>X9="In Progress"</formula>
    </cfRule>
  </conditionalFormatting>
  <conditionalFormatting sqref="Y9:Y48">
    <cfRule type="dataBar" priority="71">
      <dataBar>
        <cfvo type="min"/>
        <cfvo type="max"/>
        <color rgb="FF4472C4"/>
      </dataBar>
    </cfRule>
    <cfRule type="dataBar" priority="89">
      <dataBar>
        <cfvo type="min"/>
        <cfvo type="max"/>
        <color rgb="FF4472C4"/>
      </dataBar>
      <extLst>
        <ext xmlns:x14="http://schemas.microsoft.com/office/spreadsheetml/2009/9/main" uri="{B025F937-C7B1-47D3-B67F-A62EFF666E3E}">
          <x14:id>{CB788CE9-3CA3-47D9-C1BF-4334149D3A02}</x14:id>
        </ext>
      </extLst>
    </cfRule>
  </conditionalFormatting>
  <conditionalFormatting sqref="Z9:Z48">
    <cfRule type="expression" dxfId="8" priority="72">
      <formula>AND(Z9="Earned",Y9&lt;4)</formula>
    </cfRule>
    <cfRule type="expression" dxfId="7" priority="46">
      <formula>Z9="Ready for Review"</formula>
    </cfRule>
    <cfRule type="expression" dxfId="6" priority="47">
      <formula>Z9="In Progress"</formula>
    </cfRule>
    <cfRule type="expression" dxfId="5" priority="48">
      <formula>Z9="Not Started"</formula>
    </cfRule>
    <cfRule type="expression" dxfId="4" priority="45">
      <formula>Z9="Earned"</formula>
    </cfRule>
  </conditionalFormatting>
  <conditionalFormatting sqref="AF9:AF48">
    <cfRule type="dataBar" priority="73">
      <dataBar>
        <cfvo type="min"/>
        <cfvo type="max"/>
        <color rgb="FF4472C4"/>
      </dataBar>
    </cfRule>
    <cfRule type="dataBar" priority="90">
      <dataBar>
        <cfvo type="min"/>
        <cfvo type="max"/>
        <color rgb="FF4472C4"/>
      </dataBar>
      <extLst>
        <ext xmlns:x14="http://schemas.microsoft.com/office/spreadsheetml/2009/9/main" uri="{B025F937-C7B1-47D3-B67F-A62EFF666E3E}">
          <x14:id>{9AD68AF1-E068-FF10-4356-642AC3A0628D}</x14:id>
        </ext>
      </extLst>
    </cfRule>
  </conditionalFormatting>
  <conditionalFormatting sqref="AG9:AG48">
    <cfRule type="expression" dxfId="3" priority="76">
      <formula>ISNUMBER(SEARCH("Distinguished",AG9))</formula>
    </cfRule>
    <cfRule type="expression" dxfId="2" priority="77">
      <formula>ISNUMBER(SEARCH("Elite",AG9))</formula>
    </cfRule>
  </conditionalFormatting>
  <conditionalFormatting sqref="AH9:AH48">
    <cfRule type="expression" dxfId="1" priority="74">
      <formula>AH9="Eligible"</formula>
    </cfRule>
    <cfRule type="expression" dxfId="0" priority="75">
      <formula>AH9="Not Yet Eligible"</formula>
    </cfRule>
  </conditionalFormatting>
  <dataValidations count="2">
    <dataValidation type="list" sqref="C9:C48 Y9:Y48 W9:W48 U9:U48 S9:S48 Q9:Q48 O9:O48 M9:M48 K9:K48 I9:I48 G9:G48 E9:E48" xr:uid="{00000000-0002-0000-0500-000000000000}">
      <formula1>"0,1,2,3,4"</formula1>
    </dataValidation>
    <dataValidation type="list" sqref="D9:D48 Z9:Z48 X9:X48 V9:V48 T9:T48 R9:R48 P9:P48 N9:N48 L9:L48 J9:J48 H9:H48 F9:F48" xr:uid="{00000000-0002-0000-0500-000001000000}">
      <formula1>"Not Started,In Progress,Ready for Review,Earned"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B7C5A6C-5276-5792-698A-AF6417AA39A0}">
            <x14:dataBar>
              <x14:cfvo type="min"/>
              <x14:cfvo type="max"/>
              <x14:negativeFillColor auto="1"/>
              <x14:axisColor auto="1"/>
            </x14:dataBar>
          </x14:cfRule>
          <xm:sqref>C9:C48</xm:sqref>
        </x14:conditionalFormatting>
        <x14:conditionalFormatting xmlns:xm="http://schemas.microsoft.com/office/excel/2006/main">
          <x14:cfRule type="dataBar" id="{F5E52F64-5486-B4C3-83E9-6D65104C5FFD}">
            <x14:dataBar>
              <x14:cfvo type="min"/>
              <x14:cfvo type="max"/>
              <x14:negativeFillColor auto="1"/>
              <x14:axisColor auto="1"/>
            </x14:dataBar>
          </x14:cfRule>
          <xm:sqref>E9:E48</xm:sqref>
        </x14:conditionalFormatting>
        <x14:conditionalFormatting xmlns:xm="http://schemas.microsoft.com/office/excel/2006/main">
          <x14:cfRule type="dataBar" id="{D273C0B0-1813-9B01-DC5E-CAAB07B81194}">
            <x14:dataBar>
              <x14:cfvo type="min"/>
              <x14:cfvo type="max"/>
              <x14:negativeFillColor auto="1"/>
              <x14:axisColor auto="1"/>
            </x14:dataBar>
          </x14:cfRule>
          <xm:sqref>G9:G48</xm:sqref>
        </x14:conditionalFormatting>
        <x14:conditionalFormatting xmlns:xm="http://schemas.microsoft.com/office/excel/2006/main">
          <x14:cfRule type="dataBar" id="{790498CC-5690-3A02-55FE-90966B39741D}">
            <x14:dataBar>
              <x14:cfvo type="min"/>
              <x14:cfvo type="max"/>
              <x14:negativeFillColor auto="1"/>
              <x14:axisColor auto="1"/>
            </x14:dataBar>
          </x14:cfRule>
          <xm:sqref>I9:I48</xm:sqref>
        </x14:conditionalFormatting>
        <x14:conditionalFormatting xmlns:xm="http://schemas.microsoft.com/office/excel/2006/main">
          <x14:cfRule type="dataBar" id="{7E355279-F9CA-380E-765D-5B63B1802D5A}">
            <x14:dataBar>
              <x14:cfvo type="min"/>
              <x14:cfvo type="max"/>
              <x14:negativeFillColor auto="1"/>
              <x14:axisColor auto="1"/>
            </x14:dataBar>
          </x14:cfRule>
          <xm:sqref>K9:K48</xm:sqref>
        </x14:conditionalFormatting>
        <x14:conditionalFormatting xmlns:xm="http://schemas.microsoft.com/office/excel/2006/main">
          <x14:cfRule type="dataBar" id="{F9465E7D-D69B-F660-BF67-35D841DB12D8}">
            <x14:dataBar>
              <x14:cfvo type="min"/>
              <x14:cfvo type="max"/>
              <x14:negativeFillColor auto="1"/>
              <x14:axisColor auto="1"/>
            </x14:dataBar>
          </x14:cfRule>
          <xm:sqref>M9:M48</xm:sqref>
        </x14:conditionalFormatting>
        <x14:conditionalFormatting xmlns:xm="http://schemas.microsoft.com/office/excel/2006/main">
          <x14:cfRule type="dataBar" id="{78C5F20F-8DCE-FDA9-5F50-876E95C601D0}">
            <x14:dataBar>
              <x14:cfvo type="min"/>
              <x14:cfvo type="max"/>
              <x14:negativeFillColor auto="1"/>
              <x14:axisColor auto="1"/>
            </x14:dataBar>
          </x14:cfRule>
          <xm:sqref>O9:O48</xm:sqref>
        </x14:conditionalFormatting>
        <x14:conditionalFormatting xmlns:xm="http://schemas.microsoft.com/office/excel/2006/main">
          <x14:cfRule type="dataBar" id="{9ABA82FB-5341-CDDF-98F9-84D3E9E3C613}">
            <x14:dataBar>
              <x14:cfvo type="min"/>
              <x14:cfvo type="max"/>
              <x14:negativeFillColor auto="1"/>
              <x14:axisColor auto="1"/>
            </x14:dataBar>
          </x14:cfRule>
          <xm:sqref>Q9:Q48</xm:sqref>
        </x14:conditionalFormatting>
        <x14:conditionalFormatting xmlns:xm="http://schemas.microsoft.com/office/excel/2006/main">
          <x14:cfRule type="dataBar" id="{2993330A-7784-10AC-8FC5-93F3A8BF9CE3}">
            <x14:dataBar>
              <x14:cfvo type="min"/>
              <x14:cfvo type="max"/>
              <x14:negativeFillColor auto="1"/>
              <x14:axisColor auto="1"/>
            </x14:dataBar>
          </x14:cfRule>
          <xm:sqref>S9:S48</xm:sqref>
        </x14:conditionalFormatting>
        <x14:conditionalFormatting xmlns:xm="http://schemas.microsoft.com/office/excel/2006/main">
          <x14:cfRule type="dataBar" id="{B1E49B41-949D-A5B8-F359-7F03075B7616}">
            <x14:dataBar>
              <x14:cfvo type="min"/>
              <x14:cfvo type="max"/>
              <x14:negativeFillColor auto="1"/>
              <x14:axisColor auto="1"/>
            </x14:dataBar>
          </x14:cfRule>
          <xm:sqref>U9:U48</xm:sqref>
        </x14:conditionalFormatting>
        <x14:conditionalFormatting xmlns:xm="http://schemas.microsoft.com/office/excel/2006/main">
          <x14:cfRule type="dataBar" id="{F274FC87-361B-DADA-0D12-6D72F677A291}">
            <x14:dataBar>
              <x14:cfvo type="min"/>
              <x14:cfvo type="max"/>
              <x14:negativeFillColor auto="1"/>
              <x14:axisColor auto="1"/>
            </x14:dataBar>
          </x14:cfRule>
          <xm:sqref>W9:W48</xm:sqref>
        </x14:conditionalFormatting>
        <x14:conditionalFormatting xmlns:xm="http://schemas.microsoft.com/office/excel/2006/main">
          <x14:cfRule type="dataBar" id="{CB788CE9-3CA3-47D9-C1BF-4334149D3A02}">
            <x14:dataBar>
              <x14:cfvo type="min"/>
              <x14:cfvo type="max"/>
              <x14:negativeFillColor auto="1"/>
              <x14:axisColor auto="1"/>
            </x14:dataBar>
          </x14:cfRule>
          <xm:sqref>Y9:Y48</xm:sqref>
        </x14:conditionalFormatting>
        <x14:conditionalFormatting xmlns:xm="http://schemas.microsoft.com/office/excel/2006/main">
          <x14:cfRule type="dataBar" id="{9AD68AF1-E068-FF10-4356-642AC3A0628D}">
            <x14:dataBar>
              <x14:cfvo type="min"/>
              <x14:cfvo type="max"/>
              <x14:negativeFillColor auto="1"/>
              <x14:axisColor auto="1"/>
            </x14:dataBar>
          </x14:cfRule>
          <xm:sqref>AF9:AF48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7"/>
  <sheetViews>
    <sheetView topLeftCell="A26" workbookViewId="0">
      <selection sqref="A1:D1"/>
    </sheetView>
  </sheetViews>
  <sheetFormatPr defaultRowHeight="13.8"/>
  <cols>
    <col min="1" max="1" width="16" customWidth="1"/>
    <col min="2" max="2" width="28" customWidth="1"/>
    <col min="3" max="3" width="24" customWidth="1"/>
    <col min="4" max="4" width="42" customWidth="1"/>
  </cols>
  <sheetData>
    <row r="1" spans="1:4" ht="15.3" customHeight="1">
      <c r="A1" s="140" t="s">
        <v>363</v>
      </c>
      <c r="B1" s="140"/>
      <c r="C1" s="140"/>
      <c r="D1" s="140"/>
    </row>
    <row r="2" spans="1:4" ht="12.3" customHeight="1">
      <c r="A2" s="142" t="s">
        <v>364</v>
      </c>
      <c r="B2" s="142"/>
      <c r="C2" s="142"/>
      <c r="D2" s="142"/>
    </row>
    <row r="3" spans="1:4" ht="14.4">
      <c r="A3" s="2"/>
      <c r="B3" s="2"/>
      <c r="C3" s="2"/>
      <c r="D3" s="2"/>
    </row>
    <row r="4" spans="1:4" ht="14.4">
      <c r="A4" s="174" t="s">
        <v>365</v>
      </c>
      <c r="B4" s="174"/>
      <c r="C4" s="174"/>
      <c r="D4" s="174"/>
    </row>
    <row r="5" spans="1:4">
      <c r="A5" s="3" t="s">
        <v>366</v>
      </c>
      <c r="B5" s="4" t="s">
        <v>367</v>
      </c>
      <c r="C5" s="4" t="s">
        <v>368</v>
      </c>
      <c r="D5" s="5" t="s">
        <v>369</v>
      </c>
    </row>
    <row r="6" spans="1:4">
      <c r="A6" s="45" t="s">
        <v>370</v>
      </c>
      <c r="B6" s="90" t="s">
        <v>370</v>
      </c>
      <c r="C6" s="91"/>
      <c r="D6" s="81" t="s">
        <v>371</v>
      </c>
    </row>
    <row r="7" spans="1:4">
      <c r="A7" s="50" t="s">
        <v>372</v>
      </c>
      <c r="B7" s="92" t="s">
        <v>372</v>
      </c>
      <c r="C7" s="93"/>
      <c r="D7" s="82" t="s">
        <v>371</v>
      </c>
    </row>
    <row r="8" spans="1:4">
      <c r="A8" s="50" t="s">
        <v>373</v>
      </c>
      <c r="B8" s="92" t="s">
        <v>373</v>
      </c>
      <c r="C8" s="93"/>
      <c r="D8" s="82" t="s">
        <v>371</v>
      </c>
    </row>
    <row r="9" spans="1:4">
      <c r="A9" s="50" t="s">
        <v>374</v>
      </c>
      <c r="B9" s="92" t="s">
        <v>374</v>
      </c>
      <c r="C9" s="93"/>
      <c r="D9" s="82" t="s">
        <v>371</v>
      </c>
    </row>
    <row r="10" spans="1:4">
      <c r="A10" s="50" t="s">
        <v>375</v>
      </c>
      <c r="B10" s="92" t="s">
        <v>375</v>
      </c>
      <c r="C10" s="93"/>
      <c r="D10" s="82" t="s">
        <v>371</v>
      </c>
    </row>
    <row r="11" spans="1:4">
      <c r="A11" s="50" t="s">
        <v>376</v>
      </c>
      <c r="B11" s="92" t="s">
        <v>376</v>
      </c>
      <c r="C11" s="93"/>
      <c r="D11" s="82" t="s">
        <v>371</v>
      </c>
    </row>
    <row r="12" spans="1:4">
      <c r="A12" s="50" t="s">
        <v>377</v>
      </c>
      <c r="B12" s="92" t="s">
        <v>377</v>
      </c>
      <c r="C12" s="93"/>
      <c r="D12" s="82" t="s">
        <v>371</v>
      </c>
    </row>
    <row r="13" spans="1:4">
      <c r="A13" s="50" t="s">
        <v>378</v>
      </c>
      <c r="B13" s="92" t="s">
        <v>378</v>
      </c>
      <c r="C13" s="93"/>
      <c r="D13" s="82" t="s">
        <v>371</v>
      </c>
    </row>
    <row r="14" spans="1:4">
      <c r="A14" s="50" t="s">
        <v>379</v>
      </c>
      <c r="B14" s="92" t="s">
        <v>379</v>
      </c>
      <c r="C14" s="93"/>
      <c r="D14" s="82" t="s">
        <v>371</v>
      </c>
    </row>
    <row r="15" spans="1:4">
      <c r="A15" s="50" t="s">
        <v>380</v>
      </c>
      <c r="B15" s="92" t="s">
        <v>380</v>
      </c>
      <c r="C15" s="93"/>
      <c r="D15" s="82" t="s">
        <v>371</v>
      </c>
    </row>
    <row r="16" spans="1:4">
      <c r="A16" s="50" t="s">
        <v>381</v>
      </c>
      <c r="B16" s="92" t="s">
        <v>381</v>
      </c>
      <c r="C16" s="93"/>
      <c r="D16" s="82" t="s">
        <v>371</v>
      </c>
    </row>
    <row r="17" spans="1:4">
      <c r="A17" s="50" t="s">
        <v>382</v>
      </c>
      <c r="B17" s="92" t="s">
        <v>382</v>
      </c>
      <c r="C17" s="93"/>
      <c r="D17" s="82" t="s">
        <v>371</v>
      </c>
    </row>
    <row r="18" spans="1:4">
      <c r="A18" s="50" t="s">
        <v>383</v>
      </c>
      <c r="B18" s="92" t="s">
        <v>383</v>
      </c>
      <c r="C18" s="93"/>
      <c r="D18" s="82" t="s">
        <v>371</v>
      </c>
    </row>
    <row r="19" spans="1:4">
      <c r="A19" s="50" t="s">
        <v>384</v>
      </c>
      <c r="B19" s="92" t="s">
        <v>384</v>
      </c>
      <c r="C19" s="93"/>
      <c r="D19" s="82" t="s">
        <v>371</v>
      </c>
    </row>
    <row r="20" spans="1:4">
      <c r="A20" s="55" t="s">
        <v>385</v>
      </c>
      <c r="B20" s="94" t="s">
        <v>385</v>
      </c>
      <c r="C20" s="95"/>
      <c r="D20" s="83" t="s">
        <v>371</v>
      </c>
    </row>
    <row r="21" spans="1:4" ht="14.4">
      <c r="A21" s="9"/>
      <c r="B21" s="9"/>
      <c r="C21" s="9"/>
      <c r="D21" s="9"/>
    </row>
    <row r="22" spans="1:4" ht="14.4">
      <c r="A22" s="174" t="s">
        <v>386</v>
      </c>
      <c r="B22" s="174"/>
      <c r="C22" s="174"/>
      <c r="D22" s="174"/>
    </row>
    <row r="23" spans="1:4">
      <c r="A23" s="3" t="s">
        <v>34</v>
      </c>
      <c r="B23" s="4" t="s">
        <v>387</v>
      </c>
      <c r="C23" s="4" t="s">
        <v>388</v>
      </c>
      <c r="D23" s="5" t="s">
        <v>389</v>
      </c>
    </row>
    <row r="24" spans="1:4" ht="24">
      <c r="A24" s="45" t="s">
        <v>390</v>
      </c>
      <c r="B24" s="46" t="s">
        <v>391</v>
      </c>
      <c r="C24" s="46" t="s">
        <v>392</v>
      </c>
      <c r="D24" s="81" t="s">
        <v>393</v>
      </c>
    </row>
    <row r="25" spans="1:4" ht="24">
      <c r="A25" s="50" t="s">
        <v>394</v>
      </c>
      <c r="B25" s="51" t="s">
        <v>395</v>
      </c>
      <c r="C25" s="51" t="s">
        <v>392</v>
      </c>
      <c r="D25" s="82" t="s">
        <v>396</v>
      </c>
    </row>
    <row r="26" spans="1:4" ht="24">
      <c r="A26" s="50" t="s">
        <v>397</v>
      </c>
      <c r="B26" s="51" t="s">
        <v>398</v>
      </c>
      <c r="C26" s="51" t="s">
        <v>399</v>
      </c>
      <c r="D26" s="82" t="s">
        <v>400</v>
      </c>
    </row>
    <row r="27" spans="1:4">
      <c r="A27" s="50" t="s">
        <v>47</v>
      </c>
      <c r="B27" s="51" t="s">
        <v>401</v>
      </c>
      <c r="C27" s="51" t="s">
        <v>392</v>
      </c>
      <c r="D27" s="82" t="s">
        <v>402</v>
      </c>
    </row>
    <row r="28" spans="1:4">
      <c r="A28" s="50" t="s">
        <v>5</v>
      </c>
      <c r="B28" s="51" t="s">
        <v>403</v>
      </c>
      <c r="C28" s="51" t="s">
        <v>404</v>
      </c>
      <c r="D28" s="82" t="s">
        <v>393</v>
      </c>
    </row>
    <row r="29" spans="1:4" ht="24">
      <c r="A29" s="50" t="s">
        <v>6</v>
      </c>
      <c r="B29" s="51" t="s">
        <v>405</v>
      </c>
      <c r="C29" s="51" t="s">
        <v>404</v>
      </c>
      <c r="D29" s="82" t="s">
        <v>396</v>
      </c>
    </row>
    <row r="30" spans="1:4" ht="24">
      <c r="A30" s="50" t="s">
        <v>406</v>
      </c>
      <c r="B30" s="51" t="s">
        <v>407</v>
      </c>
      <c r="C30" s="51" t="s">
        <v>404</v>
      </c>
      <c r="D30" s="82" t="s">
        <v>408</v>
      </c>
    </row>
    <row r="31" spans="1:4">
      <c r="A31" s="50" t="s">
        <v>8</v>
      </c>
      <c r="B31" s="51" t="s">
        <v>409</v>
      </c>
      <c r="C31" s="51" t="s">
        <v>410</v>
      </c>
      <c r="D31" s="82" t="s">
        <v>393</v>
      </c>
    </row>
    <row r="32" spans="1:4">
      <c r="A32" s="50" t="s">
        <v>411</v>
      </c>
      <c r="B32" s="51" t="s">
        <v>412</v>
      </c>
      <c r="C32" s="51" t="s">
        <v>410</v>
      </c>
      <c r="D32" s="82" t="s">
        <v>396</v>
      </c>
    </row>
    <row r="33" spans="1:4">
      <c r="A33" s="55" t="s">
        <v>413</v>
      </c>
      <c r="B33" s="56" t="s">
        <v>414</v>
      </c>
      <c r="C33" s="56" t="s">
        <v>410</v>
      </c>
      <c r="D33" s="83" t="s">
        <v>408</v>
      </c>
    </row>
    <row r="34" spans="1:4" ht="14.4">
      <c r="A34" s="9"/>
      <c r="B34" s="9"/>
      <c r="C34" s="9"/>
      <c r="D34" s="9"/>
    </row>
    <row r="35" spans="1:4" ht="14.4">
      <c r="A35" s="175" t="s">
        <v>415</v>
      </c>
      <c r="B35" s="175"/>
      <c r="C35" s="175"/>
      <c r="D35" s="175"/>
    </row>
    <row r="36" spans="1:4">
      <c r="A36" s="42" t="s">
        <v>416</v>
      </c>
      <c r="B36" s="43" t="s">
        <v>387</v>
      </c>
      <c r="C36" s="43" t="s">
        <v>417</v>
      </c>
      <c r="D36" s="44" t="s">
        <v>418</v>
      </c>
    </row>
    <row r="37" spans="1:4" ht="24">
      <c r="A37" s="96" t="s">
        <v>316</v>
      </c>
      <c r="B37" s="46" t="s">
        <v>419</v>
      </c>
      <c r="C37" s="46" t="s">
        <v>420</v>
      </c>
      <c r="D37" s="81" t="s">
        <v>421</v>
      </c>
    </row>
    <row r="38" spans="1:4" ht="13.8" customHeight="1">
      <c r="A38" s="97" t="s">
        <v>317</v>
      </c>
      <c r="B38" s="51" t="s">
        <v>422</v>
      </c>
      <c r="C38" s="51" t="s">
        <v>420</v>
      </c>
      <c r="D38" s="82" t="s">
        <v>423</v>
      </c>
    </row>
    <row r="39" spans="1:4" ht="13.8" customHeight="1">
      <c r="A39" s="97" t="s">
        <v>318</v>
      </c>
      <c r="B39" s="51" t="s">
        <v>424</v>
      </c>
      <c r="C39" s="51" t="s">
        <v>425</v>
      </c>
      <c r="D39" s="82" t="s">
        <v>426</v>
      </c>
    </row>
    <row r="40" spans="1:4" ht="13.8" customHeight="1">
      <c r="A40" s="97" t="s">
        <v>427</v>
      </c>
      <c r="B40" s="51" t="s">
        <v>428</v>
      </c>
      <c r="C40" s="51" t="s">
        <v>427</v>
      </c>
      <c r="D40" s="82" t="s">
        <v>397</v>
      </c>
    </row>
    <row r="41" spans="1:4" ht="13.8" customHeight="1">
      <c r="A41" s="97" t="s">
        <v>429</v>
      </c>
      <c r="B41" s="51" t="s">
        <v>430</v>
      </c>
      <c r="C41" s="51" t="s">
        <v>429</v>
      </c>
      <c r="D41" s="82" t="s">
        <v>431</v>
      </c>
    </row>
    <row r="42" spans="1:4" ht="13.8" customHeight="1">
      <c r="A42" s="97" t="s">
        <v>432</v>
      </c>
      <c r="B42" s="51" t="s">
        <v>433</v>
      </c>
      <c r="C42" s="51" t="s">
        <v>432</v>
      </c>
      <c r="D42" s="82" t="s">
        <v>431</v>
      </c>
    </row>
    <row r="43" spans="1:4" ht="13.8" customHeight="1">
      <c r="A43" s="97" t="s">
        <v>434</v>
      </c>
      <c r="B43" s="51" t="s">
        <v>435</v>
      </c>
      <c r="C43" s="51" t="s">
        <v>434</v>
      </c>
      <c r="D43" s="82" t="s">
        <v>431</v>
      </c>
    </row>
    <row r="44" spans="1:4" ht="13.8" customHeight="1">
      <c r="A44" s="97" t="s">
        <v>436</v>
      </c>
      <c r="B44" s="51" t="s">
        <v>437</v>
      </c>
      <c r="C44" s="51" t="s">
        <v>436</v>
      </c>
      <c r="D44" s="82" t="s">
        <v>438</v>
      </c>
    </row>
    <row r="45" spans="1:4" ht="13.8" customHeight="1">
      <c r="A45" s="97" t="s">
        <v>439</v>
      </c>
      <c r="B45" s="51" t="s">
        <v>440</v>
      </c>
      <c r="C45" s="51" t="s">
        <v>441</v>
      </c>
      <c r="D45" s="82" t="s">
        <v>440</v>
      </c>
    </row>
    <row r="46" spans="1:4" ht="13.8" customHeight="1">
      <c r="A46" s="97" t="s">
        <v>442</v>
      </c>
      <c r="B46" s="51" t="s">
        <v>443</v>
      </c>
      <c r="C46" s="51" t="s">
        <v>444</v>
      </c>
      <c r="D46" s="82" t="s">
        <v>443</v>
      </c>
    </row>
    <row r="47" spans="1:4" ht="24">
      <c r="A47" s="99" t="s">
        <v>445</v>
      </c>
      <c r="B47" s="98" t="s">
        <v>446</v>
      </c>
      <c r="C47" s="56" t="s">
        <v>447</v>
      </c>
      <c r="D47" s="83" t="s">
        <v>446</v>
      </c>
    </row>
    <row r="48" spans="1:4" ht="13.8" customHeight="1">
      <c r="A48" s="173" t="s">
        <v>448</v>
      </c>
      <c r="B48" s="174" t="s">
        <v>449</v>
      </c>
      <c r="C48" s="174" t="s">
        <v>450</v>
      </c>
      <c r="D48" s="174" t="s">
        <v>451</v>
      </c>
    </row>
    <row r="49" spans="1:4">
      <c r="A49" s="3" t="s">
        <v>452</v>
      </c>
      <c r="B49" s="4" t="s">
        <v>453</v>
      </c>
      <c r="C49" s="4" t="s">
        <v>454</v>
      </c>
      <c r="D49" s="5" t="s">
        <v>455</v>
      </c>
    </row>
    <row r="50" spans="1:4">
      <c r="A50" s="45" t="s">
        <v>456</v>
      </c>
      <c r="B50" s="46" t="s">
        <v>321</v>
      </c>
      <c r="C50" s="46" t="s">
        <v>457</v>
      </c>
      <c r="D50" s="81" t="s">
        <v>458</v>
      </c>
    </row>
    <row r="51" spans="1:4" ht="24">
      <c r="A51" s="50" t="s">
        <v>459</v>
      </c>
      <c r="B51" s="51" t="s">
        <v>321</v>
      </c>
      <c r="C51" s="51" t="s">
        <v>460</v>
      </c>
      <c r="D51" s="82" t="s">
        <v>461</v>
      </c>
    </row>
    <row r="52" spans="1:4" ht="24">
      <c r="A52" s="50" t="s">
        <v>462</v>
      </c>
      <c r="B52" s="51" t="s">
        <v>321</v>
      </c>
      <c r="C52" s="51" t="s">
        <v>463</v>
      </c>
      <c r="D52" s="82" t="s">
        <v>464</v>
      </c>
    </row>
    <row r="53" spans="1:4" ht="24">
      <c r="A53" s="50" t="s">
        <v>465</v>
      </c>
      <c r="B53" s="51" t="s">
        <v>321</v>
      </c>
      <c r="C53" s="51" t="s">
        <v>466</v>
      </c>
      <c r="D53" s="82" t="s">
        <v>467</v>
      </c>
    </row>
    <row r="54" spans="1:4">
      <c r="A54" s="50" t="s">
        <v>468</v>
      </c>
      <c r="B54" s="51" t="s">
        <v>322</v>
      </c>
      <c r="C54" s="51" t="s">
        <v>469</v>
      </c>
      <c r="D54" s="82" t="s">
        <v>470</v>
      </c>
    </row>
    <row r="55" spans="1:4" ht="24">
      <c r="A55" s="50" t="s">
        <v>471</v>
      </c>
      <c r="B55" s="51" t="s">
        <v>322</v>
      </c>
      <c r="C55" s="51" t="s">
        <v>472</v>
      </c>
      <c r="D55" s="82" t="s">
        <v>473</v>
      </c>
    </row>
    <row r="56" spans="1:4" ht="24">
      <c r="A56" s="50" t="s">
        <v>474</v>
      </c>
      <c r="B56" s="51" t="s">
        <v>322</v>
      </c>
      <c r="C56" s="51" t="s">
        <v>475</v>
      </c>
      <c r="D56" s="82" t="s">
        <v>476</v>
      </c>
    </row>
    <row r="57" spans="1:4">
      <c r="A57" s="50" t="s">
        <v>477</v>
      </c>
      <c r="B57" s="51" t="s">
        <v>322</v>
      </c>
      <c r="C57" s="51" t="s">
        <v>478</v>
      </c>
      <c r="D57" s="82" t="s">
        <v>479</v>
      </c>
    </row>
    <row r="58" spans="1:4">
      <c r="A58" s="50" t="s">
        <v>480</v>
      </c>
      <c r="B58" s="51" t="s">
        <v>323</v>
      </c>
      <c r="C58" s="51" t="s">
        <v>481</v>
      </c>
      <c r="D58" s="82" t="s">
        <v>482</v>
      </c>
    </row>
    <row r="59" spans="1:4" ht="24">
      <c r="A59" s="50" t="s">
        <v>483</v>
      </c>
      <c r="B59" s="51" t="s">
        <v>323</v>
      </c>
      <c r="C59" s="51" t="s">
        <v>484</v>
      </c>
      <c r="D59" s="82" t="s">
        <v>485</v>
      </c>
    </row>
    <row r="60" spans="1:4" ht="24">
      <c r="A60" s="50" t="s">
        <v>486</v>
      </c>
      <c r="B60" s="51" t="s">
        <v>323</v>
      </c>
      <c r="C60" s="51" t="s">
        <v>487</v>
      </c>
      <c r="D60" s="82" t="s">
        <v>488</v>
      </c>
    </row>
    <row r="61" spans="1:4" ht="24">
      <c r="A61" s="50" t="s">
        <v>489</v>
      </c>
      <c r="B61" s="51" t="s">
        <v>323</v>
      </c>
      <c r="C61" s="51" t="s">
        <v>490</v>
      </c>
      <c r="D61" s="82" t="s">
        <v>491</v>
      </c>
    </row>
    <row r="62" spans="1:4" ht="24">
      <c r="A62" s="50" t="s">
        <v>492</v>
      </c>
      <c r="B62" s="51" t="s">
        <v>324</v>
      </c>
      <c r="C62" s="51" t="s">
        <v>493</v>
      </c>
      <c r="D62" s="82" t="s">
        <v>494</v>
      </c>
    </row>
    <row r="63" spans="1:4" ht="24">
      <c r="A63" s="50" t="s">
        <v>495</v>
      </c>
      <c r="B63" s="51" t="s">
        <v>324</v>
      </c>
      <c r="C63" s="51" t="s">
        <v>496</v>
      </c>
      <c r="D63" s="82" t="s">
        <v>497</v>
      </c>
    </row>
    <row r="64" spans="1:4">
      <c r="A64" s="50" t="s">
        <v>498</v>
      </c>
      <c r="B64" s="51" t="s">
        <v>324</v>
      </c>
      <c r="C64" s="51" t="s">
        <v>499</v>
      </c>
      <c r="D64" s="82" t="s">
        <v>500</v>
      </c>
    </row>
    <row r="65" spans="1:4">
      <c r="A65" s="50" t="s">
        <v>501</v>
      </c>
      <c r="B65" s="51" t="s">
        <v>324</v>
      </c>
      <c r="C65" s="51" t="s">
        <v>502</v>
      </c>
      <c r="D65" s="82" t="s">
        <v>503</v>
      </c>
    </row>
    <row r="66" spans="1:4" ht="24">
      <c r="A66" s="50" t="s">
        <v>504</v>
      </c>
      <c r="B66" s="51" t="s">
        <v>325</v>
      </c>
      <c r="C66" s="51" t="s">
        <v>505</v>
      </c>
      <c r="D66" s="82" t="s">
        <v>506</v>
      </c>
    </row>
    <row r="67" spans="1:4" ht="24">
      <c r="A67" s="50" t="s">
        <v>507</v>
      </c>
      <c r="B67" s="51" t="s">
        <v>325</v>
      </c>
      <c r="C67" s="51" t="s">
        <v>508</v>
      </c>
      <c r="D67" s="82" t="s">
        <v>509</v>
      </c>
    </row>
    <row r="68" spans="1:4">
      <c r="A68" s="50" t="s">
        <v>510</v>
      </c>
      <c r="B68" s="51" t="s">
        <v>325</v>
      </c>
      <c r="C68" s="51" t="s">
        <v>511</v>
      </c>
      <c r="D68" s="82" t="s">
        <v>512</v>
      </c>
    </row>
    <row r="69" spans="1:4" ht="24">
      <c r="A69" s="55" t="s">
        <v>513</v>
      </c>
      <c r="B69" s="56" t="s">
        <v>325</v>
      </c>
      <c r="C69" s="56" t="s">
        <v>514</v>
      </c>
      <c r="D69" s="83" t="s">
        <v>515</v>
      </c>
    </row>
    <row r="70" spans="1:4" ht="14.4">
      <c r="A70" s="9"/>
      <c r="B70" s="9"/>
      <c r="C70" s="9"/>
      <c r="D70" s="9"/>
    </row>
    <row r="71" spans="1:4" ht="14.4">
      <c r="A71" s="174" t="s">
        <v>516</v>
      </c>
      <c r="B71" s="174"/>
      <c r="C71" s="174"/>
      <c r="D71" s="174"/>
    </row>
    <row r="72" spans="1:4" ht="24">
      <c r="A72" s="45" t="s">
        <v>436</v>
      </c>
      <c r="B72" s="46" t="s">
        <v>517</v>
      </c>
      <c r="C72" s="46" t="s">
        <v>518</v>
      </c>
      <c r="D72" s="81"/>
    </row>
    <row r="73" spans="1:4" ht="24">
      <c r="A73" s="50" t="s">
        <v>519</v>
      </c>
      <c r="B73" s="51" t="s">
        <v>520</v>
      </c>
      <c r="C73" s="51" t="s">
        <v>521</v>
      </c>
      <c r="D73" s="82"/>
    </row>
    <row r="74" spans="1:4" ht="24">
      <c r="A74" s="50" t="s">
        <v>522</v>
      </c>
      <c r="B74" s="51" t="s">
        <v>523</v>
      </c>
      <c r="C74" s="51" t="s">
        <v>524</v>
      </c>
      <c r="D74" s="82"/>
    </row>
    <row r="75" spans="1:4" ht="48">
      <c r="A75" s="50" t="s">
        <v>525</v>
      </c>
      <c r="B75" s="51" t="s">
        <v>526</v>
      </c>
      <c r="C75" s="51" t="s">
        <v>527</v>
      </c>
      <c r="D75" s="82"/>
    </row>
    <row r="76" spans="1:4" ht="36">
      <c r="A76" s="50" t="s">
        <v>528</v>
      </c>
      <c r="B76" s="51" t="s">
        <v>529</v>
      </c>
      <c r="C76" s="51" t="s">
        <v>530</v>
      </c>
      <c r="D76" s="82"/>
    </row>
    <row r="77" spans="1:4">
      <c r="A77" s="100"/>
      <c r="B77" s="101"/>
      <c r="C77" s="101"/>
      <c r="D77" s="102"/>
    </row>
  </sheetData>
  <mergeCells count="7">
    <mergeCell ref="A48:D48"/>
    <mergeCell ref="A71:D71"/>
    <mergeCell ref="A1:D1"/>
    <mergeCell ref="A2:D2"/>
    <mergeCell ref="A4:D4"/>
    <mergeCell ref="A22:D22"/>
    <mergeCell ref="A35:D3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40"/>
  <sheetViews>
    <sheetView workbookViewId="0"/>
  </sheetViews>
  <sheetFormatPr defaultRowHeight="13.8"/>
  <cols>
    <col min="1" max="1" width="14" customWidth="1"/>
    <col min="2" max="2" width="18" customWidth="1"/>
    <col min="3" max="5" width="24" customWidth="1"/>
    <col min="6" max="12" width="14" customWidth="1"/>
    <col min="13" max="27" width="13" customWidth="1"/>
    <col min="28" max="31" width="14" customWidth="1"/>
  </cols>
  <sheetData>
    <row r="1" spans="1:31" ht="23.4">
      <c r="A1" s="16" t="s">
        <v>531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8"/>
    </row>
    <row r="2" spans="1:31">
      <c r="A2" s="19" t="s">
        <v>532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0"/>
    </row>
    <row r="3" spans="1:31" ht="14.4">
      <c r="A3" s="2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2"/>
    </row>
    <row r="4" spans="1:31" ht="27.6">
      <c r="A4" s="23" t="s">
        <v>2</v>
      </c>
      <c r="B4" s="24"/>
      <c r="C4" s="24"/>
      <c r="D4" s="24"/>
      <c r="E4" s="24" t="s">
        <v>533</v>
      </c>
      <c r="F4" s="24"/>
      <c r="G4" s="24"/>
      <c r="H4" s="24"/>
      <c r="I4" s="24" t="s">
        <v>534</v>
      </c>
      <c r="J4" s="24"/>
      <c r="K4" s="24"/>
      <c r="L4" s="24"/>
      <c r="M4" s="24" t="s">
        <v>535</v>
      </c>
      <c r="N4" s="24"/>
      <c r="O4" s="24"/>
      <c r="P4" s="24"/>
      <c r="Q4" s="24" t="s">
        <v>536</v>
      </c>
      <c r="R4" s="24"/>
      <c r="S4" s="24"/>
      <c r="T4" s="24"/>
      <c r="U4" s="24" t="s">
        <v>537</v>
      </c>
      <c r="V4" s="24"/>
      <c r="W4" s="24"/>
      <c r="X4" s="24"/>
      <c r="Y4" s="24" t="s">
        <v>8</v>
      </c>
      <c r="Z4" s="24"/>
      <c r="AA4" s="24"/>
      <c r="AB4" s="24"/>
      <c r="AC4" s="24" t="s">
        <v>538</v>
      </c>
      <c r="AD4" s="24"/>
      <c r="AE4" s="25"/>
    </row>
    <row r="5" spans="1:31" ht="18">
      <c r="A5" s="26">
        <v>31</v>
      </c>
      <c r="B5" s="27"/>
      <c r="C5" s="27"/>
      <c r="D5" s="27"/>
      <c r="E5" s="27">
        <v>162</v>
      </c>
      <c r="F5" s="27"/>
      <c r="G5" s="27"/>
      <c r="H5" s="27"/>
      <c r="I5" s="27">
        <v>465</v>
      </c>
      <c r="J5" s="27"/>
      <c r="K5" s="27"/>
      <c r="L5" s="27"/>
      <c r="M5" s="27">
        <v>256</v>
      </c>
      <c r="N5" s="27"/>
      <c r="O5" s="27"/>
      <c r="P5" s="27"/>
      <c r="Q5" s="27">
        <v>39</v>
      </c>
      <c r="R5" s="27"/>
      <c r="S5" s="27"/>
      <c r="T5" s="27"/>
      <c r="U5" s="27">
        <v>0.55053763440860193</v>
      </c>
      <c r="V5" s="27"/>
      <c r="W5" s="27"/>
      <c r="X5" s="27"/>
      <c r="Y5" s="27">
        <v>5</v>
      </c>
      <c r="Z5" s="27"/>
      <c r="AA5" s="27"/>
      <c r="AB5" s="27"/>
      <c r="AC5" s="27">
        <v>46219</v>
      </c>
      <c r="AD5" s="27"/>
      <c r="AE5" s="28"/>
    </row>
    <row r="6" spans="1:31" ht="14.4">
      <c r="A6" s="2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2"/>
    </row>
    <row r="7" spans="1:31">
      <c r="A7" s="29" t="s">
        <v>539</v>
      </c>
      <c r="B7" s="30"/>
      <c r="C7" s="30"/>
      <c r="D7" s="30"/>
      <c r="E7" s="30"/>
      <c r="F7" s="30" t="s">
        <v>540</v>
      </c>
      <c r="G7" s="30"/>
      <c r="H7" s="30"/>
      <c r="I7" s="30"/>
      <c r="J7" s="30"/>
      <c r="K7" s="30"/>
      <c r="L7" s="30"/>
      <c r="M7" s="30" t="s">
        <v>541</v>
      </c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 t="s">
        <v>542</v>
      </c>
      <c r="AC7" s="30"/>
      <c r="AD7" s="30"/>
      <c r="AE7" s="31"/>
    </row>
    <row r="8" spans="1:31" ht="24">
      <c r="A8" s="32" t="s">
        <v>15</v>
      </c>
      <c r="B8" s="33" t="s">
        <v>16</v>
      </c>
      <c r="C8" s="33" t="s">
        <v>543</v>
      </c>
      <c r="D8" s="33" t="s">
        <v>544</v>
      </c>
      <c r="E8" s="33" t="s">
        <v>23</v>
      </c>
      <c r="F8" s="33" t="s">
        <v>27</v>
      </c>
      <c r="G8" s="33" t="s">
        <v>545</v>
      </c>
      <c r="H8" s="33" t="s">
        <v>29</v>
      </c>
      <c r="I8" s="33" t="s">
        <v>30</v>
      </c>
      <c r="J8" s="33" t="s">
        <v>546</v>
      </c>
      <c r="K8" s="33" t="s">
        <v>547</v>
      </c>
      <c r="L8" s="33" t="s">
        <v>548</v>
      </c>
      <c r="M8" s="33" t="s">
        <v>549</v>
      </c>
      <c r="N8" s="33" t="s">
        <v>550</v>
      </c>
      <c r="O8" s="33" t="s">
        <v>551</v>
      </c>
      <c r="P8" s="33" t="s">
        <v>552</v>
      </c>
      <c r="Q8" s="33" t="s">
        <v>553</v>
      </c>
      <c r="R8" s="33" t="s">
        <v>554</v>
      </c>
      <c r="S8" s="33" t="s">
        <v>555</v>
      </c>
      <c r="T8" s="33" t="s">
        <v>556</v>
      </c>
      <c r="U8" s="33" t="s">
        <v>557</v>
      </c>
      <c r="V8" s="33" t="s">
        <v>558</v>
      </c>
      <c r="W8" s="33" t="s">
        <v>559</v>
      </c>
      <c r="X8" s="33" t="s">
        <v>560</v>
      </c>
      <c r="Y8" s="33" t="s">
        <v>561</v>
      </c>
      <c r="Z8" s="33" t="s">
        <v>562</v>
      </c>
      <c r="AA8" s="33" t="s">
        <v>563</v>
      </c>
      <c r="AB8" s="33" t="s">
        <v>564</v>
      </c>
      <c r="AC8" s="33" t="s">
        <v>565</v>
      </c>
      <c r="AD8" s="33" t="s">
        <v>566</v>
      </c>
      <c r="AE8" s="34" t="s">
        <v>36</v>
      </c>
    </row>
    <row r="9" spans="1:31">
      <c r="A9" s="84" t="s">
        <v>37</v>
      </c>
      <c r="B9" s="85" t="s">
        <v>38</v>
      </c>
      <c r="C9" s="46" t="s">
        <v>60</v>
      </c>
      <c r="D9" s="46" t="s">
        <v>40</v>
      </c>
      <c r="E9" s="46" t="s">
        <v>44</v>
      </c>
      <c r="F9" s="46" t="s">
        <v>390</v>
      </c>
      <c r="G9" s="46" t="s">
        <v>390</v>
      </c>
      <c r="H9" s="46" t="s">
        <v>390</v>
      </c>
      <c r="I9" s="46" t="s">
        <v>390</v>
      </c>
      <c r="J9" s="46" t="s">
        <v>390</v>
      </c>
      <c r="K9" s="46" t="s">
        <v>390</v>
      </c>
      <c r="L9" s="46" t="s">
        <v>390</v>
      </c>
      <c r="M9" s="46" t="s">
        <v>5</v>
      </c>
      <c r="N9" s="46" t="s">
        <v>5</v>
      </c>
      <c r="O9" s="46" t="s">
        <v>6</v>
      </c>
      <c r="P9" s="46" t="s">
        <v>6</v>
      </c>
      <c r="Q9" s="46" t="s">
        <v>5</v>
      </c>
      <c r="R9" s="46" t="s">
        <v>5</v>
      </c>
      <c r="S9" s="46" t="s">
        <v>5</v>
      </c>
      <c r="T9" s="46" t="s">
        <v>5</v>
      </c>
      <c r="U9" s="46" t="s">
        <v>5</v>
      </c>
      <c r="V9" s="46" t="s">
        <v>6</v>
      </c>
      <c r="W9" s="46" t="s">
        <v>406</v>
      </c>
      <c r="X9" s="46" t="s">
        <v>406</v>
      </c>
      <c r="Y9" s="46" t="s">
        <v>5</v>
      </c>
      <c r="Z9" s="46" t="s">
        <v>5</v>
      </c>
      <c r="AA9" s="46" t="s">
        <v>5</v>
      </c>
      <c r="AB9" s="46">
        <v>10</v>
      </c>
      <c r="AC9" s="46">
        <v>0.66666666666666663</v>
      </c>
      <c r="AD9" s="46" t="s">
        <v>411</v>
      </c>
      <c r="AE9" s="81"/>
    </row>
    <row r="10" spans="1:31">
      <c r="A10" s="86" t="s">
        <v>54</v>
      </c>
      <c r="B10" s="87" t="s">
        <v>55</v>
      </c>
      <c r="C10" s="51" t="s">
        <v>567</v>
      </c>
      <c r="D10" s="51" t="s">
        <v>57</v>
      </c>
      <c r="E10" s="51" t="s">
        <v>61</v>
      </c>
      <c r="F10" s="51" t="s">
        <v>568</v>
      </c>
      <c r="G10" s="51" t="s">
        <v>390</v>
      </c>
      <c r="H10" s="51" t="s">
        <v>390</v>
      </c>
      <c r="I10" s="51" t="s">
        <v>390</v>
      </c>
      <c r="J10" s="51" t="s">
        <v>390</v>
      </c>
      <c r="K10" s="51" t="s">
        <v>390</v>
      </c>
      <c r="L10" s="51" t="s">
        <v>390</v>
      </c>
      <c r="M10" s="51" t="s">
        <v>5</v>
      </c>
      <c r="N10" s="51" t="s">
        <v>5</v>
      </c>
      <c r="O10" s="51" t="s">
        <v>406</v>
      </c>
      <c r="P10" s="51" t="s">
        <v>6</v>
      </c>
      <c r="Q10" s="51" t="s">
        <v>406</v>
      </c>
      <c r="R10" s="51" t="s">
        <v>406</v>
      </c>
      <c r="S10" s="51" t="s">
        <v>5</v>
      </c>
      <c r="T10" s="51" t="s">
        <v>406</v>
      </c>
      <c r="U10" s="51" t="s">
        <v>6</v>
      </c>
      <c r="V10" s="51" t="s">
        <v>406</v>
      </c>
      <c r="W10" s="51" t="s">
        <v>406</v>
      </c>
      <c r="X10" s="51" t="s">
        <v>406</v>
      </c>
      <c r="Y10" s="51" t="s">
        <v>5</v>
      </c>
      <c r="Z10" s="51" t="s">
        <v>5</v>
      </c>
      <c r="AA10" s="51" t="s">
        <v>406</v>
      </c>
      <c r="AB10" s="51">
        <v>5</v>
      </c>
      <c r="AC10" s="51">
        <v>0.33333333333333331</v>
      </c>
      <c r="AD10" s="51" t="s">
        <v>413</v>
      </c>
      <c r="AE10" s="82"/>
    </row>
    <row r="11" spans="1:31">
      <c r="A11" s="86" t="s">
        <v>65</v>
      </c>
      <c r="B11" s="87" t="s">
        <v>66</v>
      </c>
      <c r="C11" s="51" t="s">
        <v>569</v>
      </c>
      <c r="D11" s="51" t="s">
        <v>67</v>
      </c>
      <c r="E11" s="51" t="s">
        <v>67</v>
      </c>
      <c r="F11" s="51" t="s">
        <v>390</v>
      </c>
      <c r="G11" s="51" t="s">
        <v>390</v>
      </c>
      <c r="H11" s="51" t="s">
        <v>390</v>
      </c>
      <c r="I11" s="51" t="s">
        <v>568</v>
      </c>
      <c r="J11" s="51" t="s">
        <v>568</v>
      </c>
      <c r="K11" s="51" t="s">
        <v>568</v>
      </c>
      <c r="L11" s="51" t="s">
        <v>568</v>
      </c>
      <c r="M11" s="51" t="s">
        <v>5</v>
      </c>
      <c r="N11" s="51" t="s">
        <v>5</v>
      </c>
      <c r="O11" s="51" t="s">
        <v>5</v>
      </c>
      <c r="P11" s="51" t="s">
        <v>5</v>
      </c>
      <c r="Q11" s="51" t="s">
        <v>5</v>
      </c>
      <c r="R11" s="51" t="s">
        <v>406</v>
      </c>
      <c r="S11" s="51" t="s">
        <v>406</v>
      </c>
      <c r="T11" s="51" t="s">
        <v>5</v>
      </c>
      <c r="U11" s="51" t="s">
        <v>5</v>
      </c>
      <c r="V11" s="51" t="s">
        <v>5</v>
      </c>
      <c r="W11" s="51" t="s">
        <v>5</v>
      </c>
      <c r="X11" s="51" t="s">
        <v>5</v>
      </c>
      <c r="Y11" s="51" t="s">
        <v>6</v>
      </c>
      <c r="Z11" s="51" t="s">
        <v>406</v>
      </c>
      <c r="AA11" s="51" t="s">
        <v>406</v>
      </c>
      <c r="AB11" s="51">
        <v>10</v>
      </c>
      <c r="AC11" s="51">
        <v>0.66666666666666663</v>
      </c>
      <c r="AD11" s="51" t="s">
        <v>411</v>
      </c>
      <c r="AE11" s="82"/>
    </row>
    <row r="12" spans="1:31" ht="24">
      <c r="A12" s="86" t="s">
        <v>73</v>
      </c>
      <c r="B12" s="87" t="s">
        <v>66</v>
      </c>
      <c r="C12" s="51" t="s">
        <v>567</v>
      </c>
      <c r="D12" s="51" t="s">
        <v>75</v>
      </c>
      <c r="E12" s="51" t="s">
        <v>79</v>
      </c>
      <c r="F12" s="51" t="s">
        <v>390</v>
      </c>
      <c r="G12" s="51" t="s">
        <v>390</v>
      </c>
      <c r="H12" s="51" t="s">
        <v>390</v>
      </c>
      <c r="I12" s="51" t="s">
        <v>568</v>
      </c>
      <c r="J12" s="51" t="s">
        <v>390</v>
      </c>
      <c r="K12" s="51" t="s">
        <v>390</v>
      </c>
      <c r="L12" s="51" t="s">
        <v>390</v>
      </c>
      <c r="M12" s="51" t="s">
        <v>406</v>
      </c>
      <c r="N12" s="51" t="s">
        <v>406</v>
      </c>
      <c r="O12" s="51" t="s">
        <v>406</v>
      </c>
      <c r="P12" s="51" t="s">
        <v>5</v>
      </c>
      <c r="Q12" s="51" t="s">
        <v>5</v>
      </c>
      <c r="R12" s="51" t="s">
        <v>406</v>
      </c>
      <c r="S12" s="51" t="s">
        <v>5</v>
      </c>
      <c r="T12" s="51" t="s">
        <v>5</v>
      </c>
      <c r="U12" s="51" t="s">
        <v>5</v>
      </c>
      <c r="V12" s="51" t="s">
        <v>5</v>
      </c>
      <c r="W12" s="51" t="s">
        <v>5</v>
      </c>
      <c r="X12" s="51" t="s">
        <v>406</v>
      </c>
      <c r="Y12" s="51" t="s">
        <v>5</v>
      </c>
      <c r="Z12" s="51" t="s">
        <v>5</v>
      </c>
      <c r="AA12" s="51" t="s">
        <v>406</v>
      </c>
      <c r="AB12" s="51">
        <v>9</v>
      </c>
      <c r="AC12" s="51">
        <v>0.6</v>
      </c>
      <c r="AD12" s="51" t="s">
        <v>411</v>
      </c>
      <c r="AE12" s="82"/>
    </row>
    <row r="13" spans="1:31">
      <c r="A13" s="86" t="s">
        <v>81</v>
      </c>
      <c r="B13" s="87" t="s">
        <v>82</v>
      </c>
      <c r="C13" s="51" t="s">
        <v>570</v>
      </c>
      <c r="D13" s="51" t="s">
        <v>83</v>
      </c>
      <c r="E13" s="51" t="s">
        <v>87</v>
      </c>
      <c r="F13" s="51" t="s">
        <v>390</v>
      </c>
      <c r="G13" s="51" t="s">
        <v>390</v>
      </c>
      <c r="H13" s="51" t="s">
        <v>390</v>
      </c>
      <c r="I13" s="51" t="s">
        <v>390</v>
      </c>
      <c r="J13" s="51" t="s">
        <v>390</v>
      </c>
      <c r="K13" s="51" t="s">
        <v>390</v>
      </c>
      <c r="L13" s="51" t="s">
        <v>390</v>
      </c>
      <c r="M13" s="51" t="s">
        <v>406</v>
      </c>
      <c r="N13" s="51" t="s">
        <v>406</v>
      </c>
      <c r="O13" s="51" t="s">
        <v>406</v>
      </c>
      <c r="P13" s="51" t="s">
        <v>406</v>
      </c>
      <c r="Q13" s="51" t="s">
        <v>5</v>
      </c>
      <c r="R13" s="51" t="s">
        <v>406</v>
      </c>
      <c r="S13" s="51" t="s">
        <v>5</v>
      </c>
      <c r="T13" s="51" t="s">
        <v>5</v>
      </c>
      <c r="U13" s="51" t="s">
        <v>5</v>
      </c>
      <c r="V13" s="51" t="s">
        <v>5</v>
      </c>
      <c r="W13" s="51" t="s">
        <v>5</v>
      </c>
      <c r="X13" s="51" t="s">
        <v>406</v>
      </c>
      <c r="Y13" s="51" t="s">
        <v>5</v>
      </c>
      <c r="Z13" s="51" t="s">
        <v>5</v>
      </c>
      <c r="AA13" s="51" t="s">
        <v>406</v>
      </c>
      <c r="AB13" s="51">
        <v>8</v>
      </c>
      <c r="AC13" s="51">
        <v>0.53333333333333333</v>
      </c>
      <c r="AD13" s="51" t="s">
        <v>411</v>
      </c>
      <c r="AE13" s="82"/>
    </row>
    <row r="14" spans="1:31">
      <c r="A14" s="86" t="s">
        <v>82</v>
      </c>
      <c r="B14" s="87" t="s">
        <v>90</v>
      </c>
      <c r="C14" s="51" t="s">
        <v>571</v>
      </c>
      <c r="D14" s="51" t="s">
        <v>92</v>
      </c>
      <c r="E14" s="51" t="s">
        <v>92</v>
      </c>
      <c r="F14" s="51" t="s">
        <v>390</v>
      </c>
      <c r="G14" s="51" t="s">
        <v>390</v>
      </c>
      <c r="H14" s="51" t="s">
        <v>390</v>
      </c>
      <c r="I14" s="51" t="s">
        <v>390</v>
      </c>
      <c r="J14" s="51" t="s">
        <v>390</v>
      </c>
      <c r="K14" s="51" t="s">
        <v>390</v>
      </c>
      <c r="L14" s="51" t="s">
        <v>390</v>
      </c>
      <c r="M14" s="51" t="s">
        <v>5</v>
      </c>
      <c r="N14" s="51" t="s">
        <v>5</v>
      </c>
      <c r="O14" s="51" t="s">
        <v>5</v>
      </c>
      <c r="P14" s="51" t="s">
        <v>5</v>
      </c>
      <c r="Q14" s="51" t="s">
        <v>5</v>
      </c>
      <c r="R14" s="51" t="s">
        <v>406</v>
      </c>
      <c r="S14" s="51" t="s">
        <v>5</v>
      </c>
      <c r="T14" s="51" t="s">
        <v>5</v>
      </c>
      <c r="U14" s="51" t="s">
        <v>5</v>
      </c>
      <c r="V14" s="51" t="s">
        <v>5</v>
      </c>
      <c r="W14" s="51" t="s">
        <v>5</v>
      </c>
      <c r="X14" s="51" t="s">
        <v>406</v>
      </c>
      <c r="Y14" s="51" t="s">
        <v>5</v>
      </c>
      <c r="Z14" s="51" t="s">
        <v>5</v>
      </c>
      <c r="AA14" s="51" t="s">
        <v>406</v>
      </c>
      <c r="AB14" s="51">
        <v>12</v>
      </c>
      <c r="AC14" s="51">
        <v>0.8</v>
      </c>
      <c r="AD14" s="51" t="s">
        <v>8</v>
      </c>
      <c r="AE14" s="82"/>
    </row>
    <row r="15" spans="1:31">
      <c r="A15" s="86" t="s">
        <v>256</v>
      </c>
      <c r="B15" s="87" t="s">
        <v>572</v>
      </c>
      <c r="C15" s="51" t="s">
        <v>573</v>
      </c>
      <c r="D15" s="51" t="s">
        <v>574</v>
      </c>
      <c r="E15" s="51" t="s">
        <v>575</v>
      </c>
      <c r="F15" s="51" t="s">
        <v>390</v>
      </c>
      <c r="G15" s="51" t="s">
        <v>390</v>
      </c>
      <c r="H15" s="51" t="s">
        <v>390</v>
      </c>
      <c r="I15" s="51" t="s">
        <v>390</v>
      </c>
      <c r="J15" s="51" t="s">
        <v>390</v>
      </c>
      <c r="K15" s="51" t="s">
        <v>390</v>
      </c>
      <c r="L15" s="51" t="s">
        <v>390</v>
      </c>
      <c r="M15" s="51" t="s">
        <v>5</v>
      </c>
      <c r="N15" s="51" t="s">
        <v>6</v>
      </c>
      <c r="O15" s="51" t="s">
        <v>6</v>
      </c>
      <c r="P15" s="51" t="s">
        <v>5</v>
      </c>
      <c r="Q15" s="51" t="s">
        <v>5</v>
      </c>
      <c r="R15" s="51" t="s">
        <v>406</v>
      </c>
      <c r="S15" s="51" t="s">
        <v>5</v>
      </c>
      <c r="T15" s="51" t="s">
        <v>5</v>
      </c>
      <c r="U15" s="51" t="s">
        <v>6</v>
      </c>
      <c r="V15" s="51" t="s">
        <v>5</v>
      </c>
      <c r="W15" s="51" t="s">
        <v>6</v>
      </c>
      <c r="X15" s="51" t="s">
        <v>5</v>
      </c>
      <c r="Y15" s="51" t="s">
        <v>5</v>
      </c>
      <c r="Z15" s="51" t="s">
        <v>5</v>
      </c>
      <c r="AA15" s="51" t="s">
        <v>406</v>
      </c>
      <c r="AB15" s="51">
        <v>9</v>
      </c>
      <c r="AC15" s="51">
        <v>0.6</v>
      </c>
      <c r="AD15" s="51" t="s">
        <v>411</v>
      </c>
      <c r="AE15" s="82"/>
    </row>
    <row r="16" spans="1:31">
      <c r="A16" s="86" t="s">
        <v>98</v>
      </c>
      <c r="B16" s="87" t="s">
        <v>99</v>
      </c>
      <c r="C16" s="51" t="s">
        <v>576</v>
      </c>
      <c r="D16" s="51" t="s">
        <v>100</v>
      </c>
      <c r="E16" s="51" t="s">
        <v>104</v>
      </c>
      <c r="F16" s="51" t="s">
        <v>568</v>
      </c>
      <c r="G16" s="51" t="s">
        <v>568</v>
      </c>
      <c r="H16" s="51" t="s">
        <v>390</v>
      </c>
      <c r="I16" s="51" t="s">
        <v>390</v>
      </c>
      <c r="J16" s="51" t="s">
        <v>390</v>
      </c>
      <c r="K16" s="51" t="s">
        <v>390</v>
      </c>
      <c r="L16" s="51" t="s">
        <v>390</v>
      </c>
      <c r="M16" s="51" t="s">
        <v>6</v>
      </c>
      <c r="N16" s="51" t="s">
        <v>5</v>
      </c>
      <c r="O16" s="51" t="s">
        <v>5</v>
      </c>
      <c r="P16" s="51" t="s">
        <v>5</v>
      </c>
      <c r="Q16" s="51" t="s">
        <v>5</v>
      </c>
      <c r="R16" s="51" t="s">
        <v>5</v>
      </c>
      <c r="S16" s="51" t="s">
        <v>5</v>
      </c>
      <c r="T16" s="51" t="s">
        <v>5</v>
      </c>
      <c r="U16" s="51" t="s">
        <v>5</v>
      </c>
      <c r="V16" s="51" t="s">
        <v>5</v>
      </c>
      <c r="W16" s="51" t="s">
        <v>5</v>
      </c>
      <c r="X16" s="51" t="s">
        <v>5</v>
      </c>
      <c r="Y16" s="51" t="s">
        <v>6</v>
      </c>
      <c r="Z16" s="51" t="s">
        <v>5</v>
      </c>
      <c r="AA16" s="51" t="s">
        <v>5</v>
      </c>
      <c r="AB16" s="51">
        <v>13</v>
      </c>
      <c r="AC16" s="51">
        <v>0.8666666666666667</v>
      </c>
      <c r="AD16" s="51" t="s">
        <v>8</v>
      </c>
      <c r="AE16" s="82"/>
    </row>
    <row r="17" spans="1:31">
      <c r="A17" s="86" t="s">
        <v>108</v>
      </c>
      <c r="B17" s="87" t="s">
        <v>109</v>
      </c>
      <c r="C17" s="51" t="s">
        <v>577</v>
      </c>
      <c r="D17" s="51" t="s">
        <v>111</v>
      </c>
      <c r="E17" s="51" t="s">
        <v>115</v>
      </c>
      <c r="F17" s="51" t="s">
        <v>390</v>
      </c>
      <c r="G17" s="51" t="s">
        <v>390</v>
      </c>
      <c r="H17" s="51" t="s">
        <v>390</v>
      </c>
      <c r="I17" s="51" t="s">
        <v>390</v>
      </c>
      <c r="J17" s="51" t="s">
        <v>390</v>
      </c>
      <c r="K17" s="51" t="s">
        <v>390</v>
      </c>
      <c r="L17" s="51" t="s">
        <v>390</v>
      </c>
      <c r="M17" s="51" t="s">
        <v>5</v>
      </c>
      <c r="N17" s="51" t="s">
        <v>5</v>
      </c>
      <c r="O17" s="51" t="s">
        <v>5</v>
      </c>
      <c r="P17" s="51" t="s">
        <v>5</v>
      </c>
      <c r="Q17" s="51" t="s">
        <v>5</v>
      </c>
      <c r="R17" s="51" t="s">
        <v>406</v>
      </c>
      <c r="S17" s="51" t="s">
        <v>5</v>
      </c>
      <c r="T17" s="51" t="s">
        <v>5</v>
      </c>
      <c r="U17" s="51" t="s">
        <v>5</v>
      </c>
      <c r="V17" s="51" t="s">
        <v>406</v>
      </c>
      <c r="W17" s="51" t="s">
        <v>5</v>
      </c>
      <c r="X17" s="51" t="s">
        <v>406</v>
      </c>
      <c r="Y17" s="51" t="s">
        <v>5</v>
      </c>
      <c r="Z17" s="51" t="s">
        <v>5</v>
      </c>
      <c r="AA17" s="51" t="s">
        <v>406</v>
      </c>
      <c r="AB17" s="51">
        <v>11</v>
      </c>
      <c r="AC17" s="51">
        <v>0.73333333333333328</v>
      </c>
      <c r="AD17" s="51" t="s">
        <v>8</v>
      </c>
      <c r="AE17" s="82"/>
    </row>
    <row r="18" spans="1:31">
      <c r="A18" s="86" t="s">
        <v>578</v>
      </c>
      <c r="B18" s="87" t="s">
        <v>579</v>
      </c>
      <c r="C18" s="51" t="s">
        <v>580</v>
      </c>
      <c r="D18" s="51" t="s">
        <v>581</v>
      </c>
      <c r="E18" s="51" t="s">
        <v>582</v>
      </c>
      <c r="F18" s="51" t="s">
        <v>390</v>
      </c>
      <c r="G18" s="51" t="s">
        <v>568</v>
      </c>
      <c r="H18" s="51" t="s">
        <v>390</v>
      </c>
      <c r="I18" s="51" t="s">
        <v>390</v>
      </c>
      <c r="J18" s="51" t="s">
        <v>568</v>
      </c>
      <c r="K18" s="51" t="s">
        <v>568</v>
      </c>
      <c r="L18" s="51" t="s">
        <v>568</v>
      </c>
      <c r="M18" s="51" t="s">
        <v>5</v>
      </c>
      <c r="N18" s="51" t="s">
        <v>5</v>
      </c>
      <c r="O18" s="51" t="s">
        <v>6</v>
      </c>
      <c r="P18" s="51" t="s">
        <v>406</v>
      </c>
      <c r="Q18" s="51" t="s">
        <v>5</v>
      </c>
      <c r="R18" s="51" t="s">
        <v>406</v>
      </c>
      <c r="S18" s="51" t="s">
        <v>406</v>
      </c>
      <c r="T18" s="51" t="s">
        <v>406</v>
      </c>
      <c r="U18" s="51" t="s">
        <v>406</v>
      </c>
      <c r="V18" s="51" t="s">
        <v>406</v>
      </c>
      <c r="W18" s="51" t="s">
        <v>5</v>
      </c>
      <c r="X18" s="51" t="s">
        <v>406</v>
      </c>
      <c r="Y18" s="51" t="s">
        <v>406</v>
      </c>
      <c r="Z18" s="51" t="s">
        <v>5</v>
      </c>
      <c r="AA18" s="51" t="s">
        <v>406</v>
      </c>
      <c r="AB18" s="51">
        <v>5</v>
      </c>
      <c r="AC18" s="51">
        <v>0.33333333333333331</v>
      </c>
      <c r="AD18" s="51" t="s">
        <v>413</v>
      </c>
      <c r="AE18" s="82"/>
    </row>
    <row r="19" spans="1:31">
      <c r="A19" s="86" t="s">
        <v>118</v>
      </c>
      <c r="B19" s="87" t="s">
        <v>119</v>
      </c>
      <c r="C19" s="51" t="s">
        <v>583</v>
      </c>
      <c r="D19" s="51" t="s">
        <v>121</v>
      </c>
      <c r="E19" s="51" t="s">
        <v>124</v>
      </c>
      <c r="F19" s="51" t="s">
        <v>390</v>
      </c>
      <c r="G19" s="51" t="s">
        <v>568</v>
      </c>
      <c r="H19" s="51" t="s">
        <v>390</v>
      </c>
      <c r="I19" s="51" t="s">
        <v>568</v>
      </c>
      <c r="J19" s="51" t="s">
        <v>568</v>
      </c>
      <c r="K19" s="51" t="s">
        <v>568</v>
      </c>
      <c r="L19" s="51" t="s">
        <v>568</v>
      </c>
      <c r="M19" s="51" t="s">
        <v>6</v>
      </c>
      <c r="N19" s="51" t="s">
        <v>5</v>
      </c>
      <c r="O19" s="51" t="s">
        <v>5</v>
      </c>
      <c r="P19" s="51" t="s">
        <v>406</v>
      </c>
      <c r="Q19" s="51" t="s">
        <v>5</v>
      </c>
      <c r="R19" s="51" t="s">
        <v>5</v>
      </c>
      <c r="S19" s="51" t="s">
        <v>406</v>
      </c>
      <c r="T19" s="51" t="s">
        <v>5</v>
      </c>
      <c r="U19" s="51" t="s">
        <v>5</v>
      </c>
      <c r="V19" s="51" t="s">
        <v>5</v>
      </c>
      <c r="W19" s="51" t="s">
        <v>406</v>
      </c>
      <c r="X19" s="51" t="s">
        <v>5</v>
      </c>
      <c r="Y19" s="51" t="s">
        <v>406</v>
      </c>
      <c r="Z19" s="51" t="s">
        <v>5</v>
      </c>
      <c r="AA19" s="51" t="s">
        <v>406</v>
      </c>
      <c r="AB19" s="51">
        <v>9</v>
      </c>
      <c r="AC19" s="51">
        <v>0.6</v>
      </c>
      <c r="AD19" s="51" t="s">
        <v>411</v>
      </c>
      <c r="AE19" s="82"/>
    </row>
    <row r="20" spans="1:31">
      <c r="A20" s="86" t="s">
        <v>584</v>
      </c>
      <c r="B20" s="87" t="s">
        <v>585</v>
      </c>
      <c r="C20" s="51" t="s">
        <v>586</v>
      </c>
      <c r="D20" s="51" t="s">
        <v>587</v>
      </c>
      <c r="E20" s="51" t="s">
        <v>588</v>
      </c>
      <c r="F20" s="51" t="s">
        <v>390</v>
      </c>
      <c r="G20" s="51" t="s">
        <v>390</v>
      </c>
      <c r="H20" s="51" t="s">
        <v>390</v>
      </c>
      <c r="I20" s="51" t="s">
        <v>390</v>
      </c>
      <c r="J20" s="51" t="s">
        <v>390</v>
      </c>
      <c r="K20" s="51" t="s">
        <v>390</v>
      </c>
      <c r="L20" s="51" t="s">
        <v>390</v>
      </c>
      <c r="M20" s="51" t="s">
        <v>406</v>
      </c>
      <c r="N20" s="51" t="s">
        <v>5</v>
      </c>
      <c r="O20" s="51" t="s">
        <v>5</v>
      </c>
      <c r="P20" s="51" t="s">
        <v>5</v>
      </c>
      <c r="Q20" s="51" t="s">
        <v>406</v>
      </c>
      <c r="R20" s="51" t="s">
        <v>5</v>
      </c>
      <c r="S20" s="51" t="s">
        <v>5</v>
      </c>
      <c r="T20" s="51" t="s">
        <v>5</v>
      </c>
      <c r="U20" s="51" t="s">
        <v>406</v>
      </c>
      <c r="V20" s="51" t="s">
        <v>406</v>
      </c>
      <c r="W20" s="51" t="s">
        <v>406</v>
      </c>
      <c r="X20" s="51" t="s">
        <v>406</v>
      </c>
      <c r="Y20" s="51" t="s">
        <v>406</v>
      </c>
      <c r="Z20" s="51" t="s">
        <v>5</v>
      </c>
      <c r="AA20" s="51" t="s">
        <v>406</v>
      </c>
      <c r="AB20" s="51">
        <v>7</v>
      </c>
      <c r="AC20" s="51">
        <v>0.46666666666666667</v>
      </c>
      <c r="AD20" s="51" t="s">
        <v>413</v>
      </c>
      <c r="AE20" s="82"/>
    </row>
    <row r="21" spans="1:31" ht="24">
      <c r="A21" s="86" t="s">
        <v>127</v>
      </c>
      <c r="B21" s="87" t="s">
        <v>128</v>
      </c>
      <c r="C21" s="51" t="s">
        <v>589</v>
      </c>
      <c r="D21" s="51" t="s">
        <v>129</v>
      </c>
      <c r="E21" s="51" t="s">
        <v>133</v>
      </c>
      <c r="F21" s="51" t="s">
        <v>390</v>
      </c>
      <c r="G21" s="51" t="s">
        <v>390</v>
      </c>
      <c r="H21" s="51" t="s">
        <v>390</v>
      </c>
      <c r="I21" s="51" t="s">
        <v>390</v>
      </c>
      <c r="J21" s="51" t="s">
        <v>390</v>
      </c>
      <c r="K21" s="51" t="s">
        <v>390</v>
      </c>
      <c r="L21" s="51" t="s">
        <v>390</v>
      </c>
      <c r="M21" s="51" t="s">
        <v>5</v>
      </c>
      <c r="N21" s="51" t="s">
        <v>406</v>
      </c>
      <c r="O21" s="51" t="s">
        <v>5</v>
      </c>
      <c r="P21" s="51" t="s">
        <v>5</v>
      </c>
      <c r="Q21" s="51" t="s">
        <v>6</v>
      </c>
      <c r="R21" s="51" t="s">
        <v>5</v>
      </c>
      <c r="S21" s="51" t="s">
        <v>5</v>
      </c>
      <c r="T21" s="51" t="s">
        <v>5</v>
      </c>
      <c r="U21" s="51" t="s">
        <v>5</v>
      </c>
      <c r="V21" s="51" t="s">
        <v>6</v>
      </c>
      <c r="W21" s="51" t="s">
        <v>5</v>
      </c>
      <c r="X21" s="51" t="s">
        <v>5</v>
      </c>
      <c r="Y21" s="51" t="s">
        <v>5</v>
      </c>
      <c r="Z21" s="51" t="s">
        <v>5</v>
      </c>
      <c r="AA21" s="51" t="s">
        <v>406</v>
      </c>
      <c r="AB21" s="51">
        <v>11</v>
      </c>
      <c r="AC21" s="51">
        <v>0.73333333333333328</v>
      </c>
      <c r="AD21" s="51" t="s">
        <v>8</v>
      </c>
      <c r="AE21" s="82"/>
    </row>
    <row r="22" spans="1:31">
      <c r="A22" s="86" t="s">
        <v>136</v>
      </c>
      <c r="B22" s="87" t="s">
        <v>137</v>
      </c>
      <c r="C22" s="51" t="s">
        <v>590</v>
      </c>
      <c r="D22" s="51" t="s">
        <v>138</v>
      </c>
      <c r="E22" s="51" t="s">
        <v>142</v>
      </c>
      <c r="F22" s="51" t="s">
        <v>390</v>
      </c>
      <c r="G22" s="51" t="s">
        <v>390</v>
      </c>
      <c r="H22" s="51" t="s">
        <v>390</v>
      </c>
      <c r="I22" s="51" t="s">
        <v>390</v>
      </c>
      <c r="J22" s="51" t="s">
        <v>390</v>
      </c>
      <c r="K22" s="51" t="s">
        <v>390</v>
      </c>
      <c r="L22" s="51" t="s">
        <v>390</v>
      </c>
      <c r="M22" s="51" t="s">
        <v>5</v>
      </c>
      <c r="N22" s="51" t="s">
        <v>406</v>
      </c>
      <c r="O22" s="51" t="s">
        <v>5</v>
      </c>
      <c r="P22" s="51" t="s">
        <v>5</v>
      </c>
      <c r="Q22" s="51" t="s">
        <v>406</v>
      </c>
      <c r="R22" s="51" t="s">
        <v>5</v>
      </c>
      <c r="S22" s="51" t="s">
        <v>5</v>
      </c>
      <c r="T22" s="51" t="s">
        <v>406</v>
      </c>
      <c r="U22" s="51" t="s">
        <v>406</v>
      </c>
      <c r="V22" s="51" t="s">
        <v>406</v>
      </c>
      <c r="W22" s="51" t="s">
        <v>5</v>
      </c>
      <c r="X22" s="51" t="s">
        <v>406</v>
      </c>
      <c r="Y22" s="51" t="s">
        <v>406</v>
      </c>
      <c r="Z22" s="51" t="s">
        <v>5</v>
      </c>
      <c r="AA22" s="51" t="s">
        <v>406</v>
      </c>
      <c r="AB22" s="51">
        <v>7</v>
      </c>
      <c r="AC22" s="51">
        <v>0.46666666666666667</v>
      </c>
      <c r="AD22" s="51" t="s">
        <v>413</v>
      </c>
      <c r="AE22" s="82"/>
    </row>
    <row r="23" spans="1:31">
      <c r="A23" s="86" t="s">
        <v>150</v>
      </c>
      <c r="B23" s="87" t="s">
        <v>151</v>
      </c>
      <c r="C23" s="51" t="s">
        <v>591</v>
      </c>
      <c r="D23" s="51" t="s">
        <v>152</v>
      </c>
      <c r="E23" s="51" t="s">
        <v>156</v>
      </c>
      <c r="F23" s="51" t="s">
        <v>390</v>
      </c>
      <c r="G23" s="51" t="s">
        <v>390</v>
      </c>
      <c r="H23" s="51" t="s">
        <v>390</v>
      </c>
      <c r="I23" s="51" t="s">
        <v>390</v>
      </c>
      <c r="J23" s="51" t="s">
        <v>568</v>
      </c>
      <c r="K23" s="51" t="s">
        <v>568</v>
      </c>
      <c r="L23" s="51" t="s">
        <v>568</v>
      </c>
      <c r="M23" s="51" t="s">
        <v>6</v>
      </c>
      <c r="N23" s="51" t="s">
        <v>6</v>
      </c>
      <c r="O23" s="51" t="s">
        <v>5</v>
      </c>
      <c r="P23" s="51" t="s">
        <v>6</v>
      </c>
      <c r="Q23" s="51" t="s">
        <v>6</v>
      </c>
      <c r="R23" s="51" t="s">
        <v>5</v>
      </c>
      <c r="S23" s="51" t="s">
        <v>6</v>
      </c>
      <c r="T23" s="51" t="s">
        <v>5</v>
      </c>
      <c r="U23" s="51" t="s">
        <v>5</v>
      </c>
      <c r="V23" s="51" t="s">
        <v>6</v>
      </c>
      <c r="W23" s="51" t="s">
        <v>6</v>
      </c>
      <c r="X23" s="51" t="s">
        <v>406</v>
      </c>
      <c r="Y23" s="51" t="s">
        <v>5</v>
      </c>
      <c r="Z23" s="51" t="s">
        <v>5</v>
      </c>
      <c r="AA23" s="51" t="s">
        <v>406</v>
      </c>
      <c r="AB23" s="51">
        <v>6</v>
      </c>
      <c r="AC23" s="51">
        <v>0.4</v>
      </c>
      <c r="AD23" s="51" t="s">
        <v>413</v>
      </c>
      <c r="AE23" s="82"/>
    </row>
    <row r="24" spans="1:31">
      <c r="A24" s="86" t="s">
        <v>164</v>
      </c>
      <c r="B24" s="87" t="s">
        <v>165</v>
      </c>
      <c r="C24" s="51" t="s">
        <v>592</v>
      </c>
      <c r="D24" s="51" t="s">
        <v>166</v>
      </c>
      <c r="E24" s="51" t="s">
        <v>170</v>
      </c>
      <c r="F24" s="51" t="s">
        <v>390</v>
      </c>
      <c r="G24" s="51" t="s">
        <v>568</v>
      </c>
      <c r="H24" s="51" t="s">
        <v>390</v>
      </c>
      <c r="I24" s="51" t="s">
        <v>568</v>
      </c>
      <c r="J24" s="51" t="s">
        <v>568</v>
      </c>
      <c r="K24" s="51" t="s">
        <v>568</v>
      </c>
      <c r="L24" s="51" t="s">
        <v>568</v>
      </c>
      <c r="M24" s="51" t="s">
        <v>5</v>
      </c>
      <c r="N24" s="51" t="s">
        <v>406</v>
      </c>
      <c r="O24" s="51" t="s">
        <v>406</v>
      </c>
      <c r="P24" s="51" t="s">
        <v>5</v>
      </c>
      <c r="Q24" s="51" t="s">
        <v>6</v>
      </c>
      <c r="R24" s="51" t="s">
        <v>406</v>
      </c>
      <c r="S24" s="51" t="s">
        <v>406</v>
      </c>
      <c r="T24" s="51" t="s">
        <v>406</v>
      </c>
      <c r="U24" s="51" t="s">
        <v>5</v>
      </c>
      <c r="V24" s="51" t="s">
        <v>406</v>
      </c>
      <c r="W24" s="51" t="s">
        <v>5</v>
      </c>
      <c r="X24" s="51" t="s">
        <v>406</v>
      </c>
      <c r="Y24" s="51" t="s">
        <v>406</v>
      </c>
      <c r="Z24" s="51" t="s">
        <v>5</v>
      </c>
      <c r="AA24" s="51" t="s">
        <v>406</v>
      </c>
      <c r="AB24" s="51">
        <v>5</v>
      </c>
      <c r="AC24" s="51">
        <v>0.33333333333333331</v>
      </c>
      <c r="AD24" s="51" t="s">
        <v>413</v>
      </c>
      <c r="AE24" s="82"/>
    </row>
    <row r="25" spans="1:31">
      <c r="A25" s="86" t="s">
        <v>173</v>
      </c>
      <c r="B25" s="87" t="s">
        <v>174</v>
      </c>
      <c r="C25" s="51" t="s">
        <v>567</v>
      </c>
      <c r="D25" s="51" t="s">
        <v>175</v>
      </c>
      <c r="E25" s="51" t="s">
        <v>179</v>
      </c>
      <c r="F25" s="51" t="s">
        <v>568</v>
      </c>
      <c r="G25" s="51" t="s">
        <v>568</v>
      </c>
      <c r="H25" s="51" t="s">
        <v>390</v>
      </c>
      <c r="I25" s="51" t="s">
        <v>390</v>
      </c>
      <c r="J25" s="51" t="s">
        <v>390</v>
      </c>
      <c r="K25" s="51" t="s">
        <v>390</v>
      </c>
      <c r="L25" s="51" t="s">
        <v>390</v>
      </c>
      <c r="M25" s="51" t="s">
        <v>406</v>
      </c>
      <c r="N25" s="51" t="s">
        <v>5</v>
      </c>
      <c r="O25" s="51" t="s">
        <v>5</v>
      </c>
      <c r="P25" s="51" t="s">
        <v>5</v>
      </c>
      <c r="Q25" s="51" t="s">
        <v>406</v>
      </c>
      <c r="R25" s="51" t="s">
        <v>5</v>
      </c>
      <c r="S25" s="51" t="s">
        <v>5</v>
      </c>
      <c r="T25" s="51" t="s">
        <v>5</v>
      </c>
      <c r="U25" s="51" t="s">
        <v>5</v>
      </c>
      <c r="V25" s="51" t="s">
        <v>5</v>
      </c>
      <c r="W25" s="51" t="s">
        <v>5</v>
      </c>
      <c r="X25" s="51" t="s">
        <v>5</v>
      </c>
      <c r="Y25" s="51" t="s">
        <v>406</v>
      </c>
      <c r="Z25" s="51" t="s">
        <v>406</v>
      </c>
      <c r="AA25" s="51" t="s">
        <v>406</v>
      </c>
      <c r="AB25" s="51">
        <v>10</v>
      </c>
      <c r="AC25" s="51">
        <v>0.66666666666666663</v>
      </c>
      <c r="AD25" s="51" t="s">
        <v>411</v>
      </c>
      <c r="AE25" s="82"/>
    </row>
    <row r="26" spans="1:31">
      <c r="A26" s="86" t="s">
        <v>184</v>
      </c>
      <c r="B26" s="87" t="s">
        <v>185</v>
      </c>
      <c r="C26" s="51" t="s">
        <v>593</v>
      </c>
      <c r="D26" s="51"/>
      <c r="E26" s="51" t="s">
        <v>187</v>
      </c>
      <c r="F26" s="51" t="s">
        <v>568</v>
      </c>
      <c r="G26" s="51" t="s">
        <v>568</v>
      </c>
      <c r="H26" s="51" t="s">
        <v>390</v>
      </c>
      <c r="I26" s="51" t="s">
        <v>568</v>
      </c>
      <c r="J26" s="51" t="s">
        <v>568</v>
      </c>
      <c r="K26" s="51" t="s">
        <v>568</v>
      </c>
      <c r="L26" s="51" t="s">
        <v>568</v>
      </c>
      <c r="M26" s="51" t="s">
        <v>5</v>
      </c>
      <c r="N26" s="51" t="s">
        <v>5</v>
      </c>
      <c r="O26" s="51" t="s">
        <v>5</v>
      </c>
      <c r="P26" s="51" t="s">
        <v>5</v>
      </c>
      <c r="Q26" s="51" t="s">
        <v>406</v>
      </c>
      <c r="R26" s="51" t="s">
        <v>406</v>
      </c>
      <c r="S26" s="51" t="s">
        <v>406</v>
      </c>
      <c r="T26" s="51" t="s">
        <v>406</v>
      </c>
      <c r="U26" s="51" t="s">
        <v>406</v>
      </c>
      <c r="V26" s="51" t="s">
        <v>406</v>
      </c>
      <c r="W26" s="51" t="s">
        <v>406</v>
      </c>
      <c r="X26" s="51" t="s">
        <v>406</v>
      </c>
      <c r="Y26" s="51" t="s">
        <v>406</v>
      </c>
      <c r="Z26" s="51" t="s">
        <v>406</v>
      </c>
      <c r="AA26" s="51" t="s">
        <v>406</v>
      </c>
      <c r="AB26" s="51">
        <v>4</v>
      </c>
      <c r="AC26" s="51">
        <v>0.26666666666666666</v>
      </c>
      <c r="AD26" s="51" t="s">
        <v>413</v>
      </c>
      <c r="AE26" s="82"/>
    </row>
    <row r="27" spans="1:31">
      <c r="A27" s="86" t="s">
        <v>190</v>
      </c>
      <c r="B27" s="87" t="s">
        <v>191</v>
      </c>
      <c r="C27" s="51" t="s">
        <v>594</v>
      </c>
      <c r="D27" s="51" t="s">
        <v>193</v>
      </c>
      <c r="E27" s="51" t="s">
        <v>197</v>
      </c>
      <c r="F27" s="51" t="s">
        <v>390</v>
      </c>
      <c r="G27" s="51" t="s">
        <v>390</v>
      </c>
      <c r="H27" s="51" t="s">
        <v>390</v>
      </c>
      <c r="I27" s="51" t="s">
        <v>390</v>
      </c>
      <c r="J27" s="51" t="s">
        <v>390</v>
      </c>
      <c r="K27" s="51" t="s">
        <v>390</v>
      </c>
      <c r="L27" s="51" t="s">
        <v>390</v>
      </c>
      <c r="M27" s="51" t="s">
        <v>406</v>
      </c>
      <c r="N27" s="51" t="s">
        <v>5</v>
      </c>
      <c r="O27" s="51" t="s">
        <v>5</v>
      </c>
      <c r="P27" s="51" t="s">
        <v>5</v>
      </c>
      <c r="Q27" s="51" t="s">
        <v>6</v>
      </c>
      <c r="R27" s="51" t="s">
        <v>5</v>
      </c>
      <c r="S27" s="51" t="s">
        <v>5</v>
      </c>
      <c r="T27" s="51" t="s">
        <v>6</v>
      </c>
      <c r="U27" s="51" t="s">
        <v>5</v>
      </c>
      <c r="V27" s="51" t="s">
        <v>5</v>
      </c>
      <c r="W27" s="51" t="s">
        <v>406</v>
      </c>
      <c r="X27" s="51" t="s">
        <v>406</v>
      </c>
      <c r="Y27" s="51" t="s">
        <v>5</v>
      </c>
      <c r="Z27" s="51" t="s">
        <v>5</v>
      </c>
      <c r="AA27" s="51" t="s">
        <v>406</v>
      </c>
      <c r="AB27" s="51">
        <v>9</v>
      </c>
      <c r="AC27" s="51">
        <v>0.6</v>
      </c>
      <c r="AD27" s="51" t="s">
        <v>411</v>
      </c>
      <c r="AE27" s="82"/>
    </row>
    <row r="28" spans="1:31">
      <c r="A28" s="86" t="s">
        <v>209</v>
      </c>
      <c r="B28" s="87" t="s">
        <v>210</v>
      </c>
      <c r="C28" s="51" t="s">
        <v>592</v>
      </c>
      <c r="D28" s="51" t="s">
        <v>211</v>
      </c>
      <c r="E28" s="51" t="s">
        <v>211</v>
      </c>
      <c r="F28" s="51" t="s">
        <v>390</v>
      </c>
      <c r="G28" s="51" t="s">
        <v>390</v>
      </c>
      <c r="H28" s="51" t="s">
        <v>390</v>
      </c>
      <c r="I28" s="51" t="s">
        <v>390</v>
      </c>
      <c r="J28" s="51" t="s">
        <v>390</v>
      </c>
      <c r="K28" s="51" t="s">
        <v>390</v>
      </c>
      <c r="L28" s="51" t="s">
        <v>390</v>
      </c>
      <c r="M28" s="51" t="s">
        <v>5</v>
      </c>
      <c r="N28" s="51" t="s">
        <v>5</v>
      </c>
      <c r="O28" s="51" t="s">
        <v>406</v>
      </c>
      <c r="P28" s="51" t="s">
        <v>5</v>
      </c>
      <c r="Q28" s="51" t="s">
        <v>5</v>
      </c>
      <c r="R28" s="51" t="s">
        <v>406</v>
      </c>
      <c r="S28" s="51" t="s">
        <v>5</v>
      </c>
      <c r="T28" s="51" t="s">
        <v>6</v>
      </c>
      <c r="U28" s="51" t="s">
        <v>6</v>
      </c>
      <c r="V28" s="51" t="s">
        <v>5</v>
      </c>
      <c r="W28" s="51" t="s">
        <v>5</v>
      </c>
      <c r="X28" s="51" t="s">
        <v>5</v>
      </c>
      <c r="Y28" s="51" t="s">
        <v>5</v>
      </c>
      <c r="Z28" s="51" t="s">
        <v>5</v>
      </c>
      <c r="AA28" s="51" t="s">
        <v>406</v>
      </c>
      <c r="AB28" s="51">
        <v>10</v>
      </c>
      <c r="AC28" s="51">
        <v>0.66666666666666663</v>
      </c>
      <c r="AD28" s="51" t="s">
        <v>411</v>
      </c>
      <c r="AE28" s="82"/>
    </row>
    <row r="29" spans="1:31">
      <c r="A29" s="86" t="s">
        <v>227</v>
      </c>
      <c r="B29" s="87" t="s">
        <v>228</v>
      </c>
      <c r="C29" s="51" t="s">
        <v>114</v>
      </c>
      <c r="D29" s="51" t="s">
        <v>229</v>
      </c>
      <c r="E29" s="51" t="s">
        <v>232</v>
      </c>
      <c r="F29" s="51" t="s">
        <v>568</v>
      </c>
      <c r="G29" s="51" t="s">
        <v>568</v>
      </c>
      <c r="H29" s="51" t="s">
        <v>390</v>
      </c>
      <c r="I29" s="51" t="s">
        <v>390</v>
      </c>
      <c r="J29" s="51" t="s">
        <v>568</v>
      </c>
      <c r="K29" s="51" t="s">
        <v>568</v>
      </c>
      <c r="L29" s="51" t="s">
        <v>568</v>
      </c>
      <c r="M29" s="51" t="s">
        <v>6</v>
      </c>
      <c r="N29" s="51" t="s">
        <v>5</v>
      </c>
      <c r="O29" s="51" t="s">
        <v>5</v>
      </c>
      <c r="P29" s="51" t="s">
        <v>5</v>
      </c>
      <c r="Q29" s="51" t="s">
        <v>5</v>
      </c>
      <c r="R29" s="51" t="s">
        <v>406</v>
      </c>
      <c r="S29" s="51" t="s">
        <v>406</v>
      </c>
      <c r="T29" s="51" t="s">
        <v>5</v>
      </c>
      <c r="U29" s="51" t="s">
        <v>5</v>
      </c>
      <c r="V29" s="51" t="s">
        <v>5</v>
      </c>
      <c r="W29" s="51" t="s">
        <v>5</v>
      </c>
      <c r="X29" s="51" t="s">
        <v>5</v>
      </c>
      <c r="Y29" s="51" t="s">
        <v>406</v>
      </c>
      <c r="Z29" s="51" t="s">
        <v>406</v>
      </c>
      <c r="AA29" s="51" t="s">
        <v>406</v>
      </c>
      <c r="AB29" s="51">
        <v>9</v>
      </c>
      <c r="AC29" s="51">
        <v>0.6</v>
      </c>
      <c r="AD29" s="51" t="s">
        <v>411</v>
      </c>
      <c r="AE29" s="82"/>
    </row>
    <row r="30" spans="1:31">
      <c r="A30" s="86" t="s">
        <v>595</v>
      </c>
      <c r="B30" s="87" t="s">
        <v>596</v>
      </c>
      <c r="C30" s="51" t="s">
        <v>591</v>
      </c>
      <c r="D30" s="51" t="s">
        <v>597</v>
      </c>
      <c r="E30" s="51" t="s">
        <v>598</v>
      </c>
      <c r="F30" s="51" t="s">
        <v>390</v>
      </c>
      <c r="G30" s="51" t="s">
        <v>390</v>
      </c>
      <c r="H30" s="51" t="s">
        <v>390</v>
      </c>
      <c r="I30" s="51" t="s">
        <v>390</v>
      </c>
      <c r="J30" s="51" t="s">
        <v>390</v>
      </c>
      <c r="K30" s="51" t="s">
        <v>390</v>
      </c>
      <c r="L30" s="51" t="s">
        <v>390</v>
      </c>
      <c r="M30" s="51" t="s">
        <v>406</v>
      </c>
      <c r="N30" s="51" t="s">
        <v>406</v>
      </c>
      <c r="O30" s="51" t="s">
        <v>406</v>
      </c>
      <c r="P30" s="51" t="s">
        <v>406</v>
      </c>
      <c r="Q30" s="51" t="s">
        <v>406</v>
      </c>
      <c r="R30" s="51" t="s">
        <v>406</v>
      </c>
      <c r="S30" s="51" t="s">
        <v>5</v>
      </c>
      <c r="T30" s="51" t="s">
        <v>406</v>
      </c>
      <c r="U30" s="51" t="s">
        <v>406</v>
      </c>
      <c r="V30" s="51" t="s">
        <v>406</v>
      </c>
      <c r="W30" s="51" t="s">
        <v>406</v>
      </c>
      <c r="X30" s="51" t="s">
        <v>406</v>
      </c>
      <c r="Y30" s="51" t="s">
        <v>406</v>
      </c>
      <c r="Z30" s="51" t="s">
        <v>5</v>
      </c>
      <c r="AA30" s="51" t="s">
        <v>5</v>
      </c>
      <c r="AB30" s="51">
        <v>3</v>
      </c>
      <c r="AC30" s="51">
        <v>0.2</v>
      </c>
      <c r="AD30" s="51" t="s">
        <v>413</v>
      </c>
      <c r="AE30" s="82"/>
    </row>
    <row r="31" spans="1:31" ht="24">
      <c r="A31" s="86" t="s">
        <v>173</v>
      </c>
      <c r="B31" s="87" t="s">
        <v>599</v>
      </c>
      <c r="C31" s="51" t="s">
        <v>600</v>
      </c>
      <c r="D31" s="51" t="s">
        <v>601</v>
      </c>
      <c r="E31" s="51" t="s">
        <v>602</v>
      </c>
      <c r="F31" s="51" t="s">
        <v>390</v>
      </c>
      <c r="G31" s="51" t="s">
        <v>390</v>
      </c>
      <c r="H31" s="51" t="s">
        <v>390</v>
      </c>
      <c r="I31" s="51" t="s">
        <v>568</v>
      </c>
      <c r="J31" s="51" t="s">
        <v>568</v>
      </c>
      <c r="K31" s="51" t="s">
        <v>568</v>
      </c>
      <c r="L31" s="51" t="s">
        <v>568</v>
      </c>
      <c r="M31" s="51" t="s">
        <v>5</v>
      </c>
      <c r="N31" s="51" t="s">
        <v>5</v>
      </c>
      <c r="O31" s="51" t="s">
        <v>5</v>
      </c>
      <c r="P31" s="51" t="s">
        <v>5</v>
      </c>
      <c r="Q31" s="51" t="s">
        <v>5</v>
      </c>
      <c r="R31" s="51" t="s">
        <v>406</v>
      </c>
      <c r="S31" s="51" t="s">
        <v>406</v>
      </c>
      <c r="T31" s="51" t="s">
        <v>5</v>
      </c>
      <c r="U31" s="51" t="s">
        <v>5</v>
      </c>
      <c r="V31" s="51" t="s">
        <v>5</v>
      </c>
      <c r="W31" s="51" t="s">
        <v>6</v>
      </c>
      <c r="X31" s="51" t="s">
        <v>5</v>
      </c>
      <c r="Y31" s="51" t="s">
        <v>6</v>
      </c>
      <c r="Z31" s="51" t="s">
        <v>5</v>
      </c>
      <c r="AA31" s="51" t="s">
        <v>406</v>
      </c>
      <c r="AB31" s="51">
        <v>10</v>
      </c>
      <c r="AC31" s="51">
        <v>0.66666666666666663</v>
      </c>
      <c r="AD31" s="51" t="s">
        <v>411</v>
      </c>
      <c r="AE31" s="82"/>
    </row>
    <row r="32" spans="1:31">
      <c r="A32" s="86" t="s">
        <v>249</v>
      </c>
      <c r="B32" s="87" t="s">
        <v>250</v>
      </c>
      <c r="C32" s="51" t="s">
        <v>603</v>
      </c>
      <c r="D32" s="51"/>
      <c r="E32" s="51" t="s">
        <v>253</v>
      </c>
      <c r="F32" s="51" t="s">
        <v>390</v>
      </c>
      <c r="G32" s="51" t="s">
        <v>390</v>
      </c>
      <c r="H32" s="51" t="s">
        <v>390</v>
      </c>
      <c r="I32" s="51" t="s">
        <v>390</v>
      </c>
      <c r="J32" s="51" t="s">
        <v>390</v>
      </c>
      <c r="K32" s="51" t="s">
        <v>390</v>
      </c>
      <c r="L32" s="51" t="s">
        <v>390</v>
      </c>
      <c r="M32" s="51" t="s">
        <v>406</v>
      </c>
      <c r="N32" s="51" t="s">
        <v>406</v>
      </c>
      <c r="O32" s="51" t="s">
        <v>5</v>
      </c>
      <c r="P32" s="51" t="s">
        <v>5</v>
      </c>
      <c r="Q32" s="51" t="s">
        <v>5</v>
      </c>
      <c r="R32" s="51" t="s">
        <v>406</v>
      </c>
      <c r="S32" s="51" t="s">
        <v>5</v>
      </c>
      <c r="T32" s="51" t="s">
        <v>5</v>
      </c>
      <c r="U32" s="51" t="s">
        <v>5</v>
      </c>
      <c r="V32" s="51" t="s">
        <v>5</v>
      </c>
      <c r="W32" s="51" t="s">
        <v>5</v>
      </c>
      <c r="X32" s="51" t="s">
        <v>406</v>
      </c>
      <c r="Y32" s="51" t="s">
        <v>5</v>
      </c>
      <c r="Z32" s="51" t="s">
        <v>5</v>
      </c>
      <c r="AA32" s="51" t="s">
        <v>406</v>
      </c>
      <c r="AB32" s="51">
        <v>10</v>
      </c>
      <c r="AC32" s="51">
        <v>0.66666666666666663</v>
      </c>
      <c r="AD32" s="51" t="s">
        <v>411</v>
      </c>
      <c r="AE32" s="82"/>
    </row>
    <row r="33" spans="1:31" ht="24">
      <c r="A33" s="86" t="s">
        <v>256</v>
      </c>
      <c r="B33" s="87" t="s">
        <v>257</v>
      </c>
      <c r="C33" s="51" t="s">
        <v>604</v>
      </c>
      <c r="D33" s="51" t="s">
        <v>258</v>
      </c>
      <c r="E33" s="51" t="s">
        <v>261</v>
      </c>
      <c r="F33" s="51" t="s">
        <v>390</v>
      </c>
      <c r="G33" s="51" t="s">
        <v>390</v>
      </c>
      <c r="H33" s="51" t="s">
        <v>390</v>
      </c>
      <c r="I33" s="51" t="s">
        <v>568</v>
      </c>
      <c r="J33" s="51" t="s">
        <v>568</v>
      </c>
      <c r="K33" s="51" t="s">
        <v>568</v>
      </c>
      <c r="L33" s="51" t="s">
        <v>568</v>
      </c>
      <c r="M33" s="51" t="s">
        <v>6</v>
      </c>
      <c r="N33" s="51" t="s">
        <v>5</v>
      </c>
      <c r="O33" s="51" t="s">
        <v>5</v>
      </c>
      <c r="P33" s="51" t="s">
        <v>5</v>
      </c>
      <c r="Q33" s="51" t="s">
        <v>406</v>
      </c>
      <c r="R33" s="51" t="s">
        <v>406</v>
      </c>
      <c r="S33" s="51" t="s">
        <v>6</v>
      </c>
      <c r="T33" s="51" t="s">
        <v>5</v>
      </c>
      <c r="U33" s="51" t="s">
        <v>6</v>
      </c>
      <c r="V33" s="51" t="s">
        <v>5</v>
      </c>
      <c r="W33" s="51" t="s">
        <v>5</v>
      </c>
      <c r="X33" s="51" t="s">
        <v>5</v>
      </c>
      <c r="Y33" s="51" t="s">
        <v>5</v>
      </c>
      <c r="Z33" s="51" t="s">
        <v>5</v>
      </c>
      <c r="AA33" s="51" t="s">
        <v>406</v>
      </c>
      <c r="AB33" s="51">
        <v>9</v>
      </c>
      <c r="AC33" s="51">
        <v>0.6</v>
      </c>
      <c r="AD33" s="51" t="s">
        <v>411</v>
      </c>
      <c r="AE33" s="82"/>
    </row>
    <row r="34" spans="1:31" ht="24">
      <c r="A34" s="86" t="s">
        <v>264</v>
      </c>
      <c r="B34" s="87" t="s">
        <v>265</v>
      </c>
      <c r="C34" s="51" t="s">
        <v>605</v>
      </c>
      <c r="D34" s="51" t="s">
        <v>266</v>
      </c>
      <c r="E34" s="51" t="s">
        <v>261</v>
      </c>
      <c r="F34" s="51" t="s">
        <v>390</v>
      </c>
      <c r="G34" s="51" t="s">
        <v>390</v>
      </c>
      <c r="H34" s="51" t="s">
        <v>390</v>
      </c>
      <c r="I34" s="51" t="s">
        <v>390</v>
      </c>
      <c r="J34" s="51" t="s">
        <v>390</v>
      </c>
      <c r="K34" s="51" t="s">
        <v>390</v>
      </c>
      <c r="L34" s="51" t="s">
        <v>390</v>
      </c>
      <c r="M34" s="51" t="s">
        <v>6</v>
      </c>
      <c r="N34" s="51" t="s">
        <v>5</v>
      </c>
      <c r="O34" s="51" t="s">
        <v>5</v>
      </c>
      <c r="P34" s="51" t="s">
        <v>406</v>
      </c>
      <c r="Q34" s="51" t="s">
        <v>5</v>
      </c>
      <c r="R34" s="51" t="s">
        <v>5</v>
      </c>
      <c r="S34" s="51" t="s">
        <v>5</v>
      </c>
      <c r="T34" s="51" t="s">
        <v>6</v>
      </c>
      <c r="U34" s="51" t="s">
        <v>6</v>
      </c>
      <c r="V34" s="51" t="s">
        <v>5</v>
      </c>
      <c r="W34" s="51" t="s">
        <v>5</v>
      </c>
      <c r="X34" s="51" t="s">
        <v>5</v>
      </c>
      <c r="Y34" s="51" t="s">
        <v>5</v>
      </c>
      <c r="Z34" s="51" t="s">
        <v>5</v>
      </c>
      <c r="AA34" s="51" t="s">
        <v>406</v>
      </c>
      <c r="AB34" s="51">
        <v>10</v>
      </c>
      <c r="AC34" s="51">
        <v>0.66666666666666663</v>
      </c>
      <c r="AD34" s="51" t="s">
        <v>411</v>
      </c>
      <c r="AE34" s="82"/>
    </row>
    <row r="35" spans="1:31">
      <c r="A35" s="86" t="s">
        <v>209</v>
      </c>
      <c r="B35" s="87" t="s">
        <v>269</v>
      </c>
      <c r="C35" s="51" t="s">
        <v>606</v>
      </c>
      <c r="D35" s="51" t="s">
        <v>270</v>
      </c>
      <c r="E35" s="51" t="s">
        <v>274</v>
      </c>
      <c r="F35" s="51" t="s">
        <v>390</v>
      </c>
      <c r="G35" s="51" t="s">
        <v>390</v>
      </c>
      <c r="H35" s="51" t="s">
        <v>390</v>
      </c>
      <c r="I35" s="51" t="s">
        <v>390</v>
      </c>
      <c r="J35" s="51" t="s">
        <v>390</v>
      </c>
      <c r="K35" s="51" t="s">
        <v>390</v>
      </c>
      <c r="L35" s="51" t="s">
        <v>390</v>
      </c>
      <c r="M35" s="51" t="s">
        <v>5</v>
      </c>
      <c r="N35" s="51" t="s">
        <v>5</v>
      </c>
      <c r="O35" s="51" t="s">
        <v>5</v>
      </c>
      <c r="P35" s="51" t="s">
        <v>406</v>
      </c>
      <c r="Q35" s="51" t="s">
        <v>5</v>
      </c>
      <c r="R35" s="51" t="s">
        <v>5</v>
      </c>
      <c r="S35" s="51" t="s">
        <v>5</v>
      </c>
      <c r="T35" s="51" t="s">
        <v>5</v>
      </c>
      <c r="U35" s="51" t="s">
        <v>5</v>
      </c>
      <c r="V35" s="51" t="s">
        <v>406</v>
      </c>
      <c r="W35" s="51" t="s">
        <v>5</v>
      </c>
      <c r="X35" s="51" t="s">
        <v>406</v>
      </c>
      <c r="Y35" s="51" t="s">
        <v>5</v>
      </c>
      <c r="Z35" s="51" t="s">
        <v>5</v>
      </c>
      <c r="AA35" s="51" t="s">
        <v>406</v>
      </c>
      <c r="AB35" s="51">
        <v>11</v>
      </c>
      <c r="AC35" s="51">
        <v>0.73333333333333328</v>
      </c>
      <c r="AD35" s="51" t="s">
        <v>8</v>
      </c>
      <c r="AE35" s="82"/>
    </row>
    <row r="36" spans="1:31">
      <c r="A36" s="86" t="s">
        <v>280</v>
      </c>
      <c r="B36" s="87" t="s">
        <v>281</v>
      </c>
      <c r="C36" s="51" t="s">
        <v>577</v>
      </c>
      <c r="D36" s="51" t="s">
        <v>282</v>
      </c>
      <c r="E36" s="51" t="s">
        <v>286</v>
      </c>
      <c r="F36" s="51" t="s">
        <v>390</v>
      </c>
      <c r="G36" s="51" t="s">
        <v>390</v>
      </c>
      <c r="H36" s="51" t="s">
        <v>390</v>
      </c>
      <c r="I36" s="51" t="s">
        <v>568</v>
      </c>
      <c r="J36" s="51" t="s">
        <v>568</v>
      </c>
      <c r="K36" s="51" t="s">
        <v>568</v>
      </c>
      <c r="L36" s="51" t="s">
        <v>568</v>
      </c>
      <c r="M36" s="51" t="s">
        <v>406</v>
      </c>
      <c r="N36" s="51" t="s">
        <v>5</v>
      </c>
      <c r="O36" s="51" t="s">
        <v>5</v>
      </c>
      <c r="P36" s="51" t="s">
        <v>5</v>
      </c>
      <c r="Q36" s="51" t="s">
        <v>406</v>
      </c>
      <c r="R36" s="51" t="s">
        <v>5</v>
      </c>
      <c r="S36" s="51" t="s">
        <v>406</v>
      </c>
      <c r="T36" s="51" t="s">
        <v>5</v>
      </c>
      <c r="U36" s="51" t="s">
        <v>6</v>
      </c>
      <c r="V36" s="51" t="s">
        <v>406</v>
      </c>
      <c r="W36" s="51" t="s">
        <v>406</v>
      </c>
      <c r="X36" s="51" t="s">
        <v>406</v>
      </c>
      <c r="Y36" s="51" t="s">
        <v>406</v>
      </c>
      <c r="Z36" s="51" t="s">
        <v>5</v>
      </c>
      <c r="AA36" s="51" t="s">
        <v>406</v>
      </c>
      <c r="AB36" s="51">
        <v>6</v>
      </c>
      <c r="AC36" s="51">
        <v>0.4</v>
      </c>
      <c r="AD36" s="51" t="s">
        <v>413</v>
      </c>
      <c r="AE36" s="82"/>
    </row>
    <row r="37" spans="1:31" ht="24">
      <c r="A37" s="86" t="s">
        <v>290</v>
      </c>
      <c r="B37" s="87" t="s">
        <v>291</v>
      </c>
      <c r="C37" s="51" t="s">
        <v>590</v>
      </c>
      <c r="D37" s="51" t="s">
        <v>292</v>
      </c>
      <c r="E37" s="51" t="s">
        <v>296</v>
      </c>
      <c r="F37" s="51" t="s">
        <v>390</v>
      </c>
      <c r="G37" s="51" t="s">
        <v>390</v>
      </c>
      <c r="H37" s="51" t="s">
        <v>390</v>
      </c>
      <c r="I37" s="51" t="s">
        <v>390</v>
      </c>
      <c r="J37" s="51" t="s">
        <v>390</v>
      </c>
      <c r="K37" s="51" t="s">
        <v>390</v>
      </c>
      <c r="L37" s="51" t="s">
        <v>390</v>
      </c>
      <c r="M37" s="51" t="s">
        <v>5</v>
      </c>
      <c r="N37" s="51" t="s">
        <v>406</v>
      </c>
      <c r="O37" s="51" t="s">
        <v>5</v>
      </c>
      <c r="P37" s="51" t="s">
        <v>406</v>
      </c>
      <c r="Q37" s="51" t="s">
        <v>406</v>
      </c>
      <c r="R37" s="51" t="s">
        <v>406</v>
      </c>
      <c r="S37" s="51" t="s">
        <v>5</v>
      </c>
      <c r="T37" s="51" t="s">
        <v>5</v>
      </c>
      <c r="U37" s="51" t="s">
        <v>5</v>
      </c>
      <c r="V37" s="51" t="s">
        <v>5</v>
      </c>
      <c r="W37" s="51" t="s">
        <v>5</v>
      </c>
      <c r="X37" s="51" t="s">
        <v>406</v>
      </c>
      <c r="Y37" s="51" t="s">
        <v>406</v>
      </c>
      <c r="Z37" s="51" t="s">
        <v>5</v>
      </c>
      <c r="AA37" s="51" t="s">
        <v>406</v>
      </c>
      <c r="AB37" s="51">
        <v>8</v>
      </c>
      <c r="AC37" s="51">
        <v>0.53333333333333333</v>
      </c>
      <c r="AD37" s="51" t="s">
        <v>411</v>
      </c>
      <c r="AE37" s="82"/>
    </row>
    <row r="38" spans="1:31" ht="24">
      <c r="A38" s="86" t="s">
        <v>299</v>
      </c>
      <c r="B38" s="87" t="s">
        <v>300</v>
      </c>
      <c r="C38" s="51" t="s">
        <v>169</v>
      </c>
      <c r="D38" s="51"/>
      <c r="E38" s="51" t="s">
        <v>302</v>
      </c>
      <c r="F38" s="51" t="s">
        <v>390</v>
      </c>
      <c r="G38" s="51" t="s">
        <v>390</v>
      </c>
      <c r="H38" s="51" t="s">
        <v>390</v>
      </c>
      <c r="I38" s="51" t="s">
        <v>390</v>
      </c>
      <c r="J38" s="51" t="s">
        <v>390</v>
      </c>
      <c r="K38" s="51" t="s">
        <v>390</v>
      </c>
      <c r="L38" s="51" t="s">
        <v>390</v>
      </c>
      <c r="M38" s="51" t="s">
        <v>406</v>
      </c>
      <c r="N38" s="51" t="s">
        <v>406</v>
      </c>
      <c r="O38" s="51" t="s">
        <v>406</v>
      </c>
      <c r="P38" s="51" t="s">
        <v>5</v>
      </c>
      <c r="Q38" s="51" t="s">
        <v>5</v>
      </c>
      <c r="R38" s="51" t="s">
        <v>406</v>
      </c>
      <c r="S38" s="51" t="s">
        <v>5</v>
      </c>
      <c r="T38" s="51" t="s">
        <v>5</v>
      </c>
      <c r="U38" s="51" t="s">
        <v>5</v>
      </c>
      <c r="V38" s="51" t="s">
        <v>5</v>
      </c>
      <c r="W38" s="51" t="s">
        <v>406</v>
      </c>
      <c r="X38" s="51" t="s">
        <v>406</v>
      </c>
      <c r="Y38" s="51" t="s">
        <v>406</v>
      </c>
      <c r="Z38" s="51" t="s">
        <v>406</v>
      </c>
      <c r="AA38" s="51" t="s">
        <v>406</v>
      </c>
      <c r="AB38" s="51">
        <v>6</v>
      </c>
      <c r="AC38" s="51">
        <v>0.4</v>
      </c>
      <c r="AD38" s="51" t="s">
        <v>413</v>
      </c>
      <c r="AE38" s="82"/>
    </row>
    <row r="39" spans="1:31">
      <c r="A39" s="88" t="s">
        <v>307</v>
      </c>
      <c r="B39" s="89" t="s">
        <v>308</v>
      </c>
      <c r="C39" s="56" t="s">
        <v>607</v>
      </c>
      <c r="D39" s="56" t="s">
        <v>309</v>
      </c>
      <c r="E39" s="56" t="s">
        <v>309</v>
      </c>
      <c r="F39" s="56" t="s">
        <v>390</v>
      </c>
      <c r="G39" s="56" t="s">
        <v>568</v>
      </c>
      <c r="H39" s="56" t="s">
        <v>390</v>
      </c>
      <c r="I39" s="56" t="s">
        <v>568</v>
      </c>
      <c r="J39" s="56" t="s">
        <v>568</v>
      </c>
      <c r="K39" s="56" t="s">
        <v>568</v>
      </c>
      <c r="L39" s="56" t="s">
        <v>568</v>
      </c>
      <c r="M39" s="56" t="s">
        <v>6</v>
      </c>
      <c r="N39" s="56" t="s">
        <v>406</v>
      </c>
      <c r="O39" s="56" t="s">
        <v>406</v>
      </c>
      <c r="P39" s="56" t="s">
        <v>5</v>
      </c>
      <c r="Q39" s="56" t="s">
        <v>5</v>
      </c>
      <c r="R39" s="56" t="s">
        <v>5</v>
      </c>
      <c r="S39" s="56" t="s">
        <v>406</v>
      </c>
      <c r="T39" s="56" t="s">
        <v>406</v>
      </c>
      <c r="U39" s="56" t="s">
        <v>406</v>
      </c>
      <c r="V39" s="56" t="s">
        <v>406</v>
      </c>
      <c r="W39" s="56" t="s">
        <v>406</v>
      </c>
      <c r="X39" s="56" t="s">
        <v>406</v>
      </c>
      <c r="Y39" s="56" t="s">
        <v>406</v>
      </c>
      <c r="Z39" s="56" t="s">
        <v>5</v>
      </c>
      <c r="AA39" s="56" t="s">
        <v>406</v>
      </c>
      <c r="AB39" s="56">
        <v>4</v>
      </c>
      <c r="AC39" s="56">
        <v>0.26666666666666666</v>
      </c>
      <c r="AD39" s="56" t="s">
        <v>413</v>
      </c>
      <c r="AE39" s="83"/>
    </row>
    <row r="40" spans="1:31" ht="24">
      <c r="A40" s="6" t="s">
        <v>608</v>
      </c>
      <c r="B40" s="8"/>
      <c r="C40" s="8"/>
      <c r="D40" s="8"/>
      <c r="E40" s="8"/>
      <c r="F40" s="8">
        <v>26</v>
      </c>
      <c r="G40" s="8">
        <v>23</v>
      </c>
      <c r="H40" s="8">
        <v>31</v>
      </c>
      <c r="I40" s="8">
        <v>22</v>
      </c>
      <c r="J40" s="8">
        <v>20</v>
      </c>
      <c r="K40" s="8">
        <v>20</v>
      </c>
      <c r="L40" s="8">
        <v>20</v>
      </c>
      <c r="M40" s="8">
        <v>15</v>
      </c>
      <c r="N40" s="8">
        <v>19</v>
      </c>
      <c r="O40" s="8">
        <v>20</v>
      </c>
      <c r="P40" s="8">
        <v>21</v>
      </c>
      <c r="Q40" s="8">
        <v>18</v>
      </c>
      <c r="R40" s="8">
        <v>13</v>
      </c>
      <c r="S40" s="8">
        <v>20</v>
      </c>
      <c r="T40" s="8">
        <v>21</v>
      </c>
      <c r="U40" s="8">
        <v>19</v>
      </c>
      <c r="V40" s="8">
        <v>17</v>
      </c>
      <c r="W40" s="8">
        <v>18</v>
      </c>
      <c r="X40" s="8">
        <v>11</v>
      </c>
      <c r="Y40" s="8">
        <v>15</v>
      </c>
      <c r="Z40" s="8">
        <v>26</v>
      </c>
      <c r="AA40" s="8">
        <v>3</v>
      </c>
      <c r="AB40" s="8">
        <v>256</v>
      </c>
      <c r="AC40" s="8">
        <v>0.55053763440860193</v>
      </c>
      <c r="AD40" s="8">
        <v>5</v>
      </c>
      <c r="AE40" s="7" t="s">
        <v>609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40"/>
  <sheetViews>
    <sheetView workbookViewId="0"/>
  </sheetViews>
  <sheetFormatPr defaultRowHeight="13.8"/>
  <cols>
    <col min="1" max="1" width="14" customWidth="1"/>
    <col min="2" max="2" width="18" customWidth="1"/>
    <col min="3" max="22" width="13" customWidth="1"/>
    <col min="23" max="24" width="12" customWidth="1"/>
    <col min="25" max="25" width="14" customWidth="1"/>
    <col min="26" max="26" width="22" customWidth="1"/>
    <col min="27" max="27" width="28" customWidth="1"/>
  </cols>
  <sheetData>
    <row r="1" spans="1:27" ht="23.4">
      <c r="A1" s="16" t="s">
        <v>610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8"/>
    </row>
    <row r="2" spans="1:27">
      <c r="A2" s="19" t="s">
        <v>611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20"/>
    </row>
    <row r="3" spans="1:27" ht="14.4">
      <c r="A3" s="2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2"/>
    </row>
    <row r="4" spans="1:27" ht="27.6">
      <c r="A4" s="23" t="s">
        <v>2</v>
      </c>
      <c r="B4" s="24"/>
      <c r="C4" s="24"/>
      <c r="D4" s="24" t="s">
        <v>612</v>
      </c>
      <c r="E4" s="24"/>
      <c r="F4" s="24"/>
      <c r="G4" s="24" t="s">
        <v>613</v>
      </c>
      <c r="H4" s="24"/>
      <c r="I4" s="24"/>
      <c r="J4" s="24" t="s">
        <v>439</v>
      </c>
      <c r="K4" s="24"/>
      <c r="L4" s="24"/>
      <c r="M4" s="24" t="s">
        <v>442</v>
      </c>
      <c r="N4" s="24"/>
      <c r="O4" s="24"/>
      <c r="P4" s="24" t="s">
        <v>445</v>
      </c>
      <c r="Q4" s="24"/>
      <c r="R4" s="24"/>
      <c r="S4" s="24" t="s">
        <v>448</v>
      </c>
      <c r="T4" s="24"/>
      <c r="U4" s="24"/>
      <c r="V4" s="24" t="s">
        <v>614</v>
      </c>
      <c r="W4" s="24"/>
      <c r="X4" s="24"/>
      <c r="Y4" s="24"/>
      <c r="Z4" s="24"/>
      <c r="AA4" s="25"/>
    </row>
    <row r="5" spans="1:27" ht="18">
      <c r="A5" s="26">
        <v>31</v>
      </c>
      <c r="B5" s="27"/>
      <c r="C5" s="27"/>
      <c r="D5" s="27">
        <v>527</v>
      </c>
      <c r="E5" s="27"/>
      <c r="F5" s="27"/>
      <c r="G5" s="27">
        <v>0.84999999999999987</v>
      </c>
      <c r="H5" s="27"/>
      <c r="I5" s="27"/>
      <c r="J5" s="27">
        <v>0</v>
      </c>
      <c r="K5" s="27"/>
      <c r="L5" s="27"/>
      <c r="M5" s="27">
        <v>0</v>
      </c>
      <c r="N5" s="27"/>
      <c r="O5" s="27"/>
      <c r="P5" s="27">
        <v>26</v>
      </c>
      <c r="Q5" s="27"/>
      <c r="R5" s="27"/>
      <c r="S5" s="27">
        <v>5</v>
      </c>
      <c r="T5" s="27"/>
      <c r="U5" s="27"/>
      <c r="V5" s="27">
        <v>5</v>
      </c>
      <c r="W5" s="27"/>
      <c r="X5" s="27"/>
      <c r="Y5" s="27"/>
      <c r="Z5" s="27"/>
      <c r="AA5" s="28"/>
    </row>
    <row r="6" spans="1:27" ht="14.4">
      <c r="A6" s="2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2"/>
    </row>
    <row r="7" spans="1:27">
      <c r="A7" s="29" t="s">
        <v>320</v>
      </c>
      <c r="B7" s="30"/>
      <c r="C7" s="30" t="s">
        <v>321</v>
      </c>
      <c r="D7" s="30"/>
      <c r="E7" s="30"/>
      <c r="F7" s="30"/>
      <c r="G7" s="30" t="s">
        <v>322</v>
      </c>
      <c r="H7" s="30"/>
      <c r="I7" s="30"/>
      <c r="J7" s="30"/>
      <c r="K7" s="30" t="s">
        <v>323</v>
      </c>
      <c r="L7" s="30"/>
      <c r="M7" s="30"/>
      <c r="N7" s="30"/>
      <c r="O7" s="30" t="s">
        <v>324</v>
      </c>
      <c r="P7" s="30"/>
      <c r="Q7" s="30"/>
      <c r="R7" s="30"/>
      <c r="S7" s="30" t="s">
        <v>325</v>
      </c>
      <c r="T7" s="30"/>
      <c r="U7" s="30"/>
      <c r="V7" s="30"/>
      <c r="W7" s="30" t="s">
        <v>326</v>
      </c>
      <c r="X7" s="30"/>
      <c r="Y7" s="30"/>
      <c r="Z7" s="30"/>
      <c r="AA7" s="31"/>
    </row>
    <row r="8" spans="1:27" ht="36">
      <c r="A8" s="32" t="s">
        <v>15</v>
      </c>
      <c r="B8" s="33" t="s">
        <v>16</v>
      </c>
      <c r="C8" s="33" t="s">
        <v>327</v>
      </c>
      <c r="D8" s="33" t="s">
        <v>328</v>
      </c>
      <c r="E8" s="33" t="s">
        <v>329</v>
      </c>
      <c r="F8" s="33" t="s">
        <v>330</v>
      </c>
      <c r="G8" s="33" t="s">
        <v>331</v>
      </c>
      <c r="H8" s="33" t="s">
        <v>332</v>
      </c>
      <c r="I8" s="33" t="s">
        <v>333</v>
      </c>
      <c r="J8" s="33" t="s">
        <v>334</v>
      </c>
      <c r="K8" s="33" t="s">
        <v>335</v>
      </c>
      <c r="L8" s="33" t="s">
        <v>336</v>
      </c>
      <c r="M8" s="33" t="s">
        <v>337</v>
      </c>
      <c r="N8" s="33" t="s">
        <v>338</v>
      </c>
      <c r="O8" s="33" t="s">
        <v>339</v>
      </c>
      <c r="P8" s="33" t="s">
        <v>340</v>
      </c>
      <c r="Q8" s="33" t="s">
        <v>341</v>
      </c>
      <c r="R8" s="33" t="s">
        <v>342</v>
      </c>
      <c r="S8" s="33" t="s">
        <v>343</v>
      </c>
      <c r="T8" s="33" t="s">
        <v>344</v>
      </c>
      <c r="U8" s="33" t="s">
        <v>345</v>
      </c>
      <c r="V8" s="33" t="s">
        <v>346</v>
      </c>
      <c r="W8" s="33" t="s">
        <v>615</v>
      </c>
      <c r="X8" s="33" t="s">
        <v>616</v>
      </c>
      <c r="Y8" s="33" t="s">
        <v>617</v>
      </c>
      <c r="Z8" s="33" t="s">
        <v>618</v>
      </c>
      <c r="AA8" s="34" t="s">
        <v>36</v>
      </c>
    </row>
    <row r="9" spans="1:27">
      <c r="A9" s="84" t="s">
        <v>37</v>
      </c>
      <c r="B9" s="85" t="s">
        <v>38</v>
      </c>
      <c r="C9" s="46">
        <v>1</v>
      </c>
      <c r="D9" s="46">
        <v>1</v>
      </c>
      <c r="E9" s="46">
        <v>1</v>
      </c>
      <c r="F9" s="46">
        <v>1</v>
      </c>
      <c r="G9" s="46">
        <v>1</v>
      </c>
      <c r="H9" s="46">
        <v>1</v>
      </c>
      <c r="I9" s="46">
        <v>1</v>
      </c>
      <c r="J9" s="46">
        <v>1</v>
      </c>
      <c r="K9" s="46">
        <v>1</v>
      </c>
      <c r="L9" s="46">
        <v>1</v>
      </c>
      <c r="M9" s="46">
        <v>1</v>
      </c>
      <c r="N9" s="46">
        <v>1</v>
      </c>
      <c r="O9" s="46">
        <v>1</v>
      </c>
      <c r="P9" s="46">
        <v>1</v>
      </c>
      <c r="Q9" s="46">
        <v>1</v>
      </c>
      <c r="R9" s="46">
        <v>1</v>
      </c>
      <c r="S9" s="46">
        <v>1</v>
      </c>
      <c r="T9" s="46">
        <v>1</v>
      </c>
      <c r="U9" s="46">
        <v>1</v>
      </c>
      <c r="V9" s="46">
        <v>1</v>
      </c>
      <c r="W9" s="46">
        <v>20</v>
      </c>
      <c r="X9" s="46">
        <v>1</v>
      </c>
      <c r="Y9" s="46" t="s">
        <v>448</v>
      </c>
      <c r="Z9" s="46" t="s">
        <v>354</v>
      </c>
      <c r="AA9" s="81"/>
    </row>
    <row r="10" spans="1:27">
      <c r="A10" s="86" t="s">
        <v>54</v>
      </c>
      <c r="B10" s="87" t="s">
        <v>55</v>
      </c>
      <c r="C10" s="51">
        <v>1</v>
      </c>
      <c r="D10" s="51">
        <v>1</v>
      </c>
      <c r="E10" s="51">
        <v>1</v>
      </c>
      <c r="F10" s="51">
        <v>1</v>
      </c>
      <c r="G10" s="51">
        <v>1</v>
      </c>
      <c r="H10" s="51">
        <v>1</v>
      </c>
      <c r="I10" s="51">
        <v>1</v>
      </c>
      <c r="J10" s="51">
        <v>1</v>
      </c>
      <c r="K10" s="51">
        <v>1</v>
      </c>
      <c r="L10" s="51">
        <v>1</v>
      </c>
      <c r="M10" s="51">
        <v>1</v>
      </c>
      <c r="N10" s="51">
        <v>1</v>
      </c>
      <c r="O10" s="51"/>
      <c r="P10" s="51"/>
      <c r="Q10" s="51">
        <v>1</v>
      </c>
      <c r="R10" s="51">
        <v>1</v>
      </c>
      <c r="S10" s="51">
        <v>1</v>
      </c>
      <c r="T10" s="51">
        <v>1</v>
      </c>
      <c r="U10" s="51">
        <v>1</v>
      </c>
      <c r="V10" s="51">
        <v>1</v>
      </c>
      <c r="W10" s="51">
        <v>18</v>
      </c>
      <c r="X10" s="51">
        <v>0.9</v>
      </c>
      <c r="Y10" s="51" t="s">
        <v>445</v>
      </c>
      <c r="Z10" s="51" t="s">
        <v>354</v>
      </c>
      <c r="AA10" s="82"/>
    </row>
    <row r="11" spans="1:27">
      <c r="A11" s="86" t="s">
        <v>73</v>
      </c>
      <c r="B11" s="87" t="s">
        <v>66</v>
      </c>
      <c r="C11" s="51"/>
      <c r="D11" s="51"/>
      <c r="E11" s="51">
        <v>1</v>
      </c>
      <c r="F11" s="51">
        <v>1</v>
      </c>
      <c r="G11" s="51"/>
      <c r="H11" s="51">
        <v>1</v>
      </c>
      <c r="I11" s="51">
        <v>1</v>
      </c>
      <c r="J11" s="51">
        <v>1</v>
      </c>
      <c r="K11" s="51">
        <v>1</v>
      </c>
      <c r="L11" s="51">
        <v>1</v>
      </c>
      <c r="M11" s="51">
        <v>1</v>
      </c>
      <c r="N11" s="51">
        <v>1</v>
      </c>
      <c r="O11" s="51">
        <v>1</v>
      </c>
      <c r="P11" s="51"/>
      <c r="Q11" s="51">
        <v>1</v>
      </c>
      <c r="R11" s="51">
        <v>1</v>
      </c>
      <c r="S11" s="51">
        <v>1</v>
      </c>
      <c r="T11" s="51">
        <v>1</v>
      </c>
      <c r="U11" s="51">
        <v>1</v>
      </c>
      <c r="V11" s="51">
        <v>1</v>
      </c>
      <c r="W11" s="51">
        <v>16</v>
      </c>
      <c r="X11" s="51">
        <v>0.8</v>
      </c>
      <c r="Y11" s="51" t="s">
        <v>445</v>
      </c>
      <c r="Z11" s="51" t="s">
        <v>354</v>
      </c>
      <c r="AA11" s="82"/>
    </row>
    <row r="12" spans="1:27">
      <c r="A12" s="86" t="s">
        <v>65</v>
      </c>
      <c r="B12" s="87" t="s">
        <v>66</v>
      </c>
      <c r="C12" s="51"/>
      <c r="D12" s="51"/>
      <c r="E12" s="51">
        <v>1</v>
      </c>
      <c r="F12" s="51">
        <v>1</v>
      </c>
      <c r="G12" s="51"/>
      <c r="H12" s="51">
        <v>1</v>
      </c>
      <c r="I12" s="51"/>
      <c r="J12" s="51">
        <v>1</v>
      </c>
      <c r="K12" s="51">
        <v>1</v>
      </c>
      <c r="L12" s="51">
        <v>1</v>
      </c>
      <c r="M12" s="51">
        <v>1</v>
      </c>
      <c r="N12" s="51">
        <v>1</v>
      </c>
      <c r="O12" s="51">
        <v>1</v>
      </c>
      <c r="P12" s="51"/>
      <c r="Q12" s="51">
        <v>1</v>
      </c>
      <c r="R12" s="51"/>
      <c r="S12" s="51">
        <v>1</v>
      </c>
      <c r="T12" s="51">
        <v>1</v>
      </c>
      <c r="U12" s="51">
        <v>1</v>
      </c>
      <c r="V12" s="51">
        <v>1</v>
      </c>
      <c r="W12" s="51">
        <v>14</v>
      </c>
      <c r="X12" s="51">
        <v>0.7</v>
      </c>
      <c r="Y12" s="51" t="s">
        <v>445</v>
      </c>
      <c r="Z12" s="51" t="s">
        <v>354</v>
      </c>
      <c r="AA12" s="82"/>
    </row>
    <row r="13" spans="1:27">
      <c r="A13" s="86" t="s">
        <v>81</v>
      </c>
      <c r="B13" s="87" t="s">
        <v>82</v>
      </c>
      <c r="C13" s="51">
        <v>1</v>
      </c>
      <c r="D13" s="51">
        <v>1</v>
      </c>
      <c r="E13" s="51">
        <v>1</v>
      </c>
      <c r="F13" s="51">
        <v>1</v>
      </c>
      <c r="G13" s="51">
        <v>1</v>
      </c>
      <c r="H13" s="51">
        <v>1</v>
      </c>
      <c r="I13" s="51">
        <v>1</v>
      </c>
      <c r="J13" s="51">
        <v>1</v>
      </c>
      <c r="K13" s="51">
        <v>1</v>
      </c>
      <c r="L13" s="51">
        <v>1</v>
      </c>
      <c r="M13" s="51">
        <v>1</v>
      </c>
      <c r="N13" s="51">
        <v>1</v>
      </c>
      <c r="O13" s="51">
        <v>1</v>
      </c>
      <c r="P13" s="51"/>
      <c r="Q13" s="51">
        <v>1</v>
      </c>
      <c r="R13" s="51">
        <v>1</v>
      </c>
      <c r="S13" s="51">
        <v>1</v>
      </c>
      <c r="T13" s="51">
        <v>1</v>
      </c>
      <c r="U13" s="51">
        <v>1</v>
      </c>
      <c r="V13" s="51">
        <v>1</v>
      </c>
      <c r="W13" s="51">
        <v>19</v>
      </c>
      <c r="X13" s="51">
        <v>0.95</v>
      </c>
      <c r="Y13" s="51" t="s">
        <v>445</v>
      </c>
      <c r="Z13" s="51" t="s">
        <v>354</v>
      </c>
      <c r="AA13" s="82"/>
    </row>
    <row r="14" spans="1:27">
      <c r="A14" s="86" t="s">
        <v>82</v>
      </c>
      <c r="B14" s="87" t="s">
        <v>90</v>
      </c>
      <c r="C14" s="51"/>
      <c r="D14" s="51"/>
      <c r="E14" s="51">
        <v>1</v>
      </c>
      <c r="F14" s="51">
        <v>1</v>
      </c>
      <c r="G14" s="51"/>
      <c r="H14" s="51">
        <v>1</v>
      </c>
      <c r="I14" s="51">
        <v>1</v>
      </c>
      <c r="J14" s="51">
        <v>1</v>
      </c>
      <c r="K14" s="51">
        <v>1</v>
      </c>
      <c r="L14" s="51">
        <v>1</v>
      </c>
      <c r="M14" s="51">
        <v>1</v>
      </c>
      <c r="N14" s="51">
        <v>1</v>
      </c>
      <c r="O14" s="51">
        <v>1</v>
      </c>
      <c r="P14" s="51"/>
      <c r="Q14" s="51">
        <v>1</v>
      </c>
      <c r="R14" s="51">
        <v>1</v>
      </c>
      <c r="S14" s="51">
        <v>1</v>
      </c>
      <c r="T14" s="51">
        <v>1</v>
      </c>
      <c r="U14" s="51">
        <v>1</v>
      </c>
      <c r="V14" s="51">
        <v>1</v>
      </c>
      <c r="W14" s="51">
        <v>16</v>
      </c>
      <c r="X14" s="51">
        <v>0.8</v>
      </c>
      <c r="Y14" s="51" t="s">
        <v>445</v>
      </c>
      <c r="Z14" s="51" t="s">
        <v>354</v>
      </c>
      <c r="AA14" s="82"/>
    </row>
    <row r="15" spans="1:27">
      <c r="A15" s="86" t="s">
        <v>256</v>
      </c>
      <c r="B15" s="87" t="s">
        <v>572</v>
      </c>
      <c r="C15" s="51">
        <v>1</v>
      </c>
      <c r="D15" s="51">
        <v>1</v>
      </c>
      <c r="E15" s="51">
        <v>1</v>
      </c>
      <c r="F15" s="51">
        <v>1</v>
      </c>
      <c r="G15" s="51">
        <v>1</v>
      </c>
      <c r="H15" s="51">
        <v>1</v>
      </c>
      <c r="I15" s="51">
        <v>1</v>
      </c>
      <c r="J15" s="51">
        <v>1</v>
      </c>
      <c r="K15" s="51">
        <v>1</v>
      </c>
      <c r="L15" s="51">
        <v>1</v>
      </c>
      <c r="M15" s="51">
        <v>1</v>
      </c>
      <c r="N15" s="51">
        <v>1</v>
      </c>
      <c r="O15" s="51">
        <v>1</v>
      </c>
      <c r="P15" s="51">
        <v>1</v>
      </c>
      <c r="Q15" s="51">
        <v>1</v>
      </c>
      <c r="R15" s="51">
        <v>1</v>
      </c>
      <c r="S15" s="51">
        <v>1</v>
      </c>
      <c r="T15" s="51">
        <v>1</v>
      </c>
      <c r="U15" s="51">
        <v>1</v>
      </c>
      <c r="V15" s="51">
        <v>1</v>
      </c>
      <c r="W15" s="51">
        <v>20</v>
      </c>
      <c r="X15" s="51">
        <v>1</v>
      </c>
      <c r="Y15" s="51" t="s">
        <v>448</v>
      </c>
      <c r="Z15" s="51" t="s">
        <v>619</v>
      </c>
      <c r="AA15" s="82"/>
    </row>
    <row r="16" spans="1:27">
      <c r="A16" s="86" t="s">
        <v>98</v>
      </c>
      <c r="B16" s="87" t="s">
        <v>99</v>
      </c>
      <c r="C16" s="51"/>
      <c r="D16" s="51"/>
      <c r="E16" s="51">
        <v>1</v>
      </c>
      <c r="F16" s="51">
        <v>1</v>
      </c>
      <c r="G16" s="51"/>
      <c r="H16" s="51">
        <v>1</v>
      </c>
      <c r="I16" s="51">
        <v>1</v>
      </c>
      <c r="J16" s="51">
        <v>1</v>
      </c>
      <c r="K16" s="51">
        <v>1</v>
      </c>
      <c r="L16" s="51">
        <v>1</v>
      </c>
      <c r="M16" s="51">
        <v>1</v>
      </c>
      <c r="N16" s="51">
        <v>1</v>
      </c>
      <c r="O16" s="51">
        <v>1</v>
      </c>
      <c r="P16" s="51"/>
      <c r="Q16" s="51">
        <v>1</v>
      </c>
      <c r="R16" s="51">
        <v>1</v>
      </c>
      <c r="S16" s="51">
        <v>1</v>
      </c>
      <c r="T16" s="51">
        <v>1</v>
      </c>
      <c r="U16" s="51">
        <v>1</v>
      </c>
      <c r="V16" s="51">
        <v>1</v>
      </c>
      <c r="W16" s="51">
        <v>16</v>
      </c>
      <c r="X16" s="51">
        <v>0.8</v>
      </c>
      <c r="Y16" s="51" t="s">
        <v>445</v>
      </c>
      <c r="Z16" s="51" t="s">
        <v>354</v>
      </c>
      <c r="AA16" s="82"/>
    </row>
    <row r="17" spans="1:27">
      <c r="A17" s="86" t="s">
        <v>108</v>
      </c>
      <c r="B17" s="87" t="s">
        <v>109</v>
      </c>
      <c r="C17" s="51"/>
      <c r="D17" s="51"/>
      <c r="E17" s="51">
        <v>1</v>
      </c>
      <c r="F17" s="51">
        <v>1</v>
      </c>
      <c r="G17" s="51"/>
      <c r="H17" s="51">
        <v>1</v>
      </c>
      <c r="I17" s="51">
        <v>1</v>
      </c>
      <c r="J17" s="51">
        <v>1</v>
      </c>
      <c r="K17" s="51">
        <v>1</v>
      </c>
      <c r="L17" s="51">
        <v>1</v>
      </c>
      <c r="M17" s="51">
        <v>1</v>
      </c>
      <c r="N17" s="51">
        <v>1</v>
      </c>
      <c r="O17" s="51">
        <v>1</v>
      </c>
      <c r="P17" s="51"/>
      <c r="Q17" s="51">
        <v>1</v>
      </c>
      <c r="R17" s="51">
        <v>1</v>
      </c>
      <c r="S17" s="51">
        <v>1</v>
      </c>
      <c r="T17" s="51">
        <v>1</v>
      </c>
      <c r="U17" s="51">
        <v>1</v>
      </c>
      <c r="V17" s="51">
        <v>1</v>
      </c>
      <c r="W17" s="51">
        <v>16</v>
      </c>
      <c r="X17" s="51">
        <v>0.8</v>
      </c>
      <c r="Y17" s="51" t="s">
        <v>445</v>
      </c>
      <c r="Z17" s="51" t="s">
        <v>354</v>
      </c>
      <c r="AA17" s="82"/>
    </row>
    <row r="18" spans="1:27">
      <c r="A18" s="86" t="s">
        <v>578</v>
      </c>
      <c r="B18" s="87" t="s">
        <v>579</v>
      </c>
      <c r="C18" s="51">
        <v>1</v>
      </c>
      <c r="D18" s="51">
        <v>1</v>
      </c>
      <c r="E18" s="51">
        <v>1</v>
      </c>
      <c r="F18" s="51">
        <v>1</v>
      </c>
      <c r="G18" s="51">
        <v>1</v>
      </c>
      <c r="H18" s="51">
        <v>1</v>
      </c>
      <c r="I18" s="51">
        <v>1</v>
      </c>
      <c r="J18" s="51">
        <v>1</v>
      </c>
      <c r="K18" s="51">
        <v>1</v>
      </c>
      <c r="L18" s="51">
        <v>1</v>
      </c>
      <c r="M18" s="51">
        <v>1</v>
      </c>
      <c r="N18" s="51">
        <v>1</v>
      </c>
      <c r="O18" s="51">
        <v>1</v>
      </c>
      <c r="P18" s="51">
        <v>1</v>
      </c>
      <c r="Q18" s="51">
        <v>1</v>
      </c>
      <c r="R18" s="51">
        <v>1</v>
      </c>
      <c r="S18" s="51">
        <v>1</v>
      </c>
      <c r="T18" s="51">
        <v>1</v>
      </c>
      <c r="U18" s="51">
        <v>1</v>
      </c>
      <c r="V18" s="51">
        <v>1</v>
      </c>
      <c r="W18" s="51">
        <v>20</v>
      </c>
      <c r="X18" s="51">
        <v>1</v>
      </c>
      <c r="Y18" s="51" t="s">
        <v>448</v>
      </c>
      <c r="Z18" s="51" t="s">
        <v>619</v>
      </c>
      <c r="AA18" s="82"/>
    </row>
    <row r="19" spans="1:27">
      <c r="A19" s="86" t="s">
        <v>118</v>
      </c>
      <c r="B19" s="87" t="s">
        <v>119</v>
      </c>
      <c r="C19" s="51"/>
      <c r="D19" s="51"/>
      <c r="E19" s="51">
        <v>1</v>
      </c>
      <c r="F19" s="51">
        <v>1</v>
      </c>
      <c r="G19" s="51"/>
      <c r="H19" s="51">
        <v>1</v>
      </c>
      <c r="I19" s="51"/>
      <c r="J19" s="51">
        <v>1</v>
      </c>
      <c r="K19" s="51">
        <v>1</v>
      </c>
      <c r="L19" s="51">
        <v>1</v>
      </c>
      <c r="M19" s="51">
        <v>1</v>
      </c>
      <c r="N19" s="51">
        <v>1</v>
      </c>
      <c r="O19" s="51">
        <v>1</v>
      </c>
      <c r="P19" s="51"/>
      <c r="Q19" s="51">
        <v>1</v>
      </c>
      <c r="R19" s="51"/>
      <c r="S19" s="51">
        <v>1</v>
      </c>
      <c r="T19" s="51">
        <v>1</v>
      </c>
      <c r="U19" s="51">
        <v>1</v>
      </c>
      <c r="V19" s="51">
        <v>1</v>
      </c>
      <c r="W19" s="51">
        <v>14</v>
      </c>
      <c r="X19" s="51">
        <v>0.7</v>
      </c>
      <c r="Y19" s="51" t="s">
        <v>445</v>
      </c>
      <c r="Z19" s="51" t="s">
        <v>354</v>
      </c>
      <c r="AA19" s="82"/>
    </row>
    <row r="20" spans="1:27">
      <c r="A20" s="86" t="s">
        <v>584</v>
      </c>
      <c r="B20" s="87" t="s">
        <v>585</v>
      </c>
      <c r="C20" s="51">
        <v>1</v>
      </c>
      <c r="D20" s="51">
        <v>1</v>
      </c>
      <c r="E20" s="51">
        <v>1</v>
      </c>
      <c r="F20" s="51">
        <v>1</v>
      </c>
      <c r="G20" s="51">
        <v>1</v>
      </c>
      <c r="H20" s="51">
        <v>1</v>
      </c>
      <c r="I20" s="51">
        <v>1</v>
      </c>
      <c r="J20" s="51">
        <v>1</v>
      </c>
      <c r="K20" s="51">
        <v>1</v>
      </c>
      <c r="L20" s="51">
        <v>1</v>
      </c>
      <c r="M20" s="51">
        <v>1</v>
      </c>
      <c r="N20" s="51">
        <v>1</v>
      </c>
      <c r="O20" s="51">
        <v>1</v>
      </c>
      <c r="P20" s="51">
        <v>1</v>
      </c>
      <c r="Q20" s="51">
        <v>1</v>
      </c>
      <c r="R20" s="51">
        <v>1</v>
      </c>
      <c r="S20" s="51">
        <v>1</v>
      </c>
      <c r="T20" s="51">
        <v>1</v>
      </c>
      <c r="U20" s="51">
        <v>1</v>
      </c>
      <c r="V20" s="51">
        <v>1</v>
      </c>
      <c r="W20" s="51">
        <v>20</v>
      </c>
      <c r="X20" s="51">
        <v>1</v>
      </c>
      <c r="Y20" s="51" t="s">
        <v>448</v>
      </c>
      <c r="Z20" s="51" t="s">
        <v>619</v>
      </c>
      <c r="AA20" s="82"/>
    </row>
    <row r="21" spans="1:27">
      <c r="A21" s="86" t="s">
        <v>127</v>
      </c>
      <c r="B21" s="87" t="s">
        <v>128</v>
      </c>
      <c r="C21" s="51">
        <v>1</v>
      </c>
      <c r="D21" s="51">
        <v>1</v>
      </c>
      <c r="E21" s="51">
        <v>1</v>
      </c>
      <c r="F21" s="51">
        <v>1</v>
      </c>
      <c r="G21" s="51">
        <v>1</v>
      </c>
      <c r="H21" s="51">
        <v>1</v>
      </c>
      <c r="I21" s="51">
        <v>1</v>
      </c>
      <c r="J21" s="51">
        <v>1</v>
      </c>
      <c r="K21" s="51">
        <v>1</v>
      </c>
      <c r="L21" s="51">
        <v>1</v>
      </c>
      <c r="M21" s="51">
        <v>1</v>
      </c>
      <c r="N21" s="51">
        <v>1</v>
      </c>
      <c r="O21" s="51">
        <v>1</v>
      </c>
      <c r="P21" s="51">
        <v>1</v>
      </c>
      <c r="Q21" s="51">
        <v>1</v>
      </c>
      <c r="R21" s="51">
        <v>1</v>
      </c>
      <c r="S21" s="51">
        <v>1</v>
      </c>
      <c r="T21" s="51">
        <v>1</v>
      </c>
      <c r="U21" s="51">
        <v>1</v>
      </c>
      <c r="V21" s="51">
        <v>1</v>
      </c>
      <c r="W21" s="51">
        <v>20</v>
      </c>
      <c r="X21" s="51">
        <v>1</v>
      </c>
      <c r="Y21" s="51" t="s">
        <v>448</v>
      </c>
      <c r="Z21" s="51" t="s">
        <v>354</v>
      </c>
      <c r="AA21" s="82"/>
    </row>
    <row r="22" spans="1:27">
      <c r="A22" s="86" t="s">
        <v>136</v>
      </c>
      <c r="B22" s="87" t="s">
        <v>137</v>
      </c>
      <c r="C22" s="51"/>
      <c r="D22" s="51">
        <v>1</v>
      </c>
      <c r="E22" s="51">
        <v>1</v>
      </c>
      <c r="F22" s="51">
        <v>1</v>
      </c>
      <c r="G22" s="51"/>
      <c r="H22" s="51">
        <v>1</v>
      </c>
      <c r="I22" s="51">
        <v>1</v>
      </c>
      <c r="J22" s="51">
        <v>1</v>
      </c>
      <c r="K22" s="51">
        <v>1</v>
      </c>
      <c r="L22" s="51">
        <v>1</v>
      </c>
      <c r="M22" s="51">
        <v>1</v>
      </c>
      <c r="N22" s="51">
        <v>1</v>
      </c>
      <c r="O22" s="51">
        <v>1</v>
      </c>
      <c r="P22" s="51"/>
      <c r="Q22" s="51">
        <v>1</v>
      </c>
      <c r="R22" s="51">
        <v>1</v>
      </c>
      <c r="S22" s="51">
        <v>1</v>
      </c>
      <c r="T22" s="51">
        <v>1</v>
      </c>
      <c r="U22" s="51">
        <v>1</v>
      </c>
      <c r="V22" s="51">
        <v>1</v>
      </c>
      <c r="W22" s="51">
        <v>17</v>
      </c>
      <c r="X22" s="51">
        <v>0.85</v>
      </c>
      <c r="Y22" s="51" t="s">
        <v>445</v>
      </c>
      <c r="Z22" s="51" t="s">
        <v>354</v>
      </c>
      <c r="AA22" s="82"/>
    </row>
    <row r="23" spans="1:27">
      <c r="A23" s="86" t="s">
        <v>150</v>
      </c>
      <c r="B23" s="87" t="s">
        <v>151</v>
      </c>
      <c r="C23" s="51">
        <v>1</v>
      </c>
      <c r="D23" s="51">
        <v>1</v>
      </c>
      <c r="E23" s="51">
        <v>1</v>
      </c>
      <c r="F23" s="51">
        <v>1</v>
      </c>
      <c r="G23" s="51">
        <v>1</v>
      </c>
      <c r="H23" s="51">
        <v>1</v>
      </c>
      <c r="I23" s="51">
        <v>1</v>
      </c>
      <c r="J23" s="51">
        <v>1</v>
      </c>
      <c r="K23" s="51">
        <v>1</v>
      </c>
      <c r="L23" s="51">
        <v>1</v>
      </c>
      <c r="M23" s="51">
        <v>1</v>
      </c>
      <c r="N23" s="51">
        <v>1</v>
      </c>
      <c r="O23" s="51">
        <v>1</v>
      </c>
      <c r="P23" s="51">
        <v>1</v>
      </c>
      <c r="Q23" s="51">
        <v>1</v>
      </c>
      <c r="R23" s="51"/>
      <c r="S23" s="51">
        <v>1</v>
      </c>
      <c r="T23" s="51">
        <v>1</v>
      </c>
      <c r="U23" s="51">
        <v>1</v>
      </c>
      <c r="V23" s="51">
        <v>1</v>
      </c>
      <c r="W23" s="51">
        <v>19</v>
      </c>
      <c r="X23" s="51">
        <v>0.95</v>
      </c>
      <c r="Y23" s="51" t="s">
        <v>445</v>
      </c>
      <c r="Z23" s="51" t="s">
        <v>354</v>
      </c>
      <c r="AA23" s="82"/>
    </row>
    <row r="24" spans="1:27">
      <c r="A24" s="86" t="s">
        <v>164</v>
      </c>
      <c r="B24" s="87" t="s">
        <v>165</v>
      </c>
      <c r="C24" s="51"/>
      <c r="D24" s="51"/>
      <c r="E24" s="51">
        <v>1</v>
      </c>
      <c r="F24" s="51">
        <v>1</v>
      </c>
      <c r="G24" s="51">
        <v>1</v>
      </c>
      <c r="H24" s="51">
        <v>1</v>
      </c>
      <c r="I24" s="51">
        <v>1</v>
      </c>
      <c r="J24" s="51">
        <v>1</v>
      </c>
      <c r="K24" s="51">
        <v>1</v>
      </c>
      <c r="L24" s="51">
        <v>1</v>
      </c>
      <c r="M24" s="51">
        <v>1</v>
      </c>
      <c r="N24" s="51">
        <v>1</v>
      </c>
      <c r="O24" s="51"/>
      <c r="P24" s="51"/>
      <c r="Q24" s="51">
        <v>1</v>
      </c>
      <c r="R24" s="51"/>
      <c r="S24" s="51">
        <v>1</v>
      </c>
      <c r="T24" s="51">
        <v>1</v>
      </c>
      <c r="U24" s="51">
        <v>1</v>
      </c>
      <c r="V24" s="51">
        <v>1</v>
      </c>
      <c r="W24" s="51">
        <v>15</v>
      </c>
      <c r="X24" s="51">
        <v>0.75</v>
      </c>
      <c r="Y24" s="51" t="s">
        <v>445</v>
      </c>
      <c r="Z24" s="51" t="s">
        <v>357</v>
      </c>
      <c r="AA24" s="82"/>
    </row>
    <row r="25" spans="1:27">
      <c r="A25" s="86" t="s">
        <v>173</v>
      </c>
      <c r="B25" s="87" t="s">
        <v>174</v>
      </c>
      <c r="C25" s="51"/>
      <c r="D25" s="51"/>
      <c r="E25" s="51">
        <v>1</v>
      </c>
      <c r="F25" s="51">
        <v>1</v>
      </c>
      <c r="G25" s="51"/>
      <c r="H25" s="51">
        <v>1</v>
      </c>
      <c r="I25" s="51">
        <v>1</v>
      </c>
      <c r="J25" s="51">
        <v>1</v>
      </c>
      <c r="K25" s="51">
        <v>1</v>
      </c>
      <c r="L25" s="51">
        <v>1</v>
      </c>
      <c r="M25" s="51">
        <v>1</v>
      </c>
      <c r="N25" s="51">
        <v>1</v>
      </c>
      <c r="O25" s="51">
        <v>1</v>
      </c>
      <c r="P25" s="51"/>
      <c r="Q25" s="51">
        <v>1</v>
      </c>
      <c r="R25" s="51">
        <v>1</v>
      </c>
      <c r="S25" s="51">
        <v>1</v>
      </c>
      <c r="T25" s="51">
        <v>1</v>
      </c>
      <c r="U25" s="51">
        <v>1</v>
      </c>
      <c r="V25" s="51">
        <v>1</v>
      </c>
      <c r="W25" s="51">
        <v>16</v>
      </c>
      <c r="X25" s="51">
        <v>0.8</v>
      </c>
      <c r="Y25" s="51" t="s">
        <v>445</v>
      </c>
      <c r="Z25" s="51" t="s">
        <v>354</v>
      </c>
      <c r="AA25" s="82"/>
    </row>
    <row r="26" spans="1:27">
      <c r="A26" s="86" t="s">
        <v>184</v>
      </c>
      <c r="B26" s="87" t="s">
        <v>185</v>
      </c>
      <c r="C26" s="51"/>
      <c r="D26" s="51"/>
      <c r="E26" s="51">
        <v>1</v>
      </c>
      <c r="F26" s="51">
        <v>1</v>
      </c>
      <c r="G26" s="51"/>
      <c r="H26" s="51">
        <v>1</v>
      </c>
      <c r="I26" s="51"/>
      <c r="J26" s="51">
        <v>1</v>
      </c>
      <c r="K26" s="51">
        <v>1</v>
      </c>
      <c r="L26" s="51">
        <v>1</v>
      </c>
      <c r="M26" s="51">
        <v>1</v>
      </c>
      <c r="N26" s="51">
        <v>1</v>
      </c>
      <c r="O26" s="51"/>
      <c r="P26" s="51"/>
      <c r="Q26" s="51">
        <v>1</v>
      </c>
      <c r="R26" s="51"/>
      <c r="S26" s="51">
        <v>1</v>
      </c>
      <c r="T26" s="51">
        <v>1</v>
      </c>
      <c r="U26" s="51">
        <v>1</v>
      </c>
      <c r="V26" s="51">
        <v>1</v>
      </c>
      <c r="W26" s="51">
        <v>13</v>
      </c>
      <c r="X26" s="51">
        <v>0.65</v>
      </c>
      <c r="Y26" s="51" t="s">
        <v>445</v>
      </c>
      <c r="Z26" s="51" t="s">
        <v>358</v>
      </c>
      <c r="AA26" s="82"/>
    </row>
    <row r="27" spans="1:27">
      <c r="A27" s="86" t="s">
        <v>190</v>
      </c>
      <c r="B27" s="87" t="s">
        <v>191</v>
      </c>
      <c r="C27" s="51">
        <v>1</v>
      </c>
      <c r="D27" s="51">
        <v>1</v>
      </c>
      <c r="E27" s="51">
        <v>1</v>
      </c>
      <c r="F27" s="51">
        <v>1</v>
      </c>
      <c r="G27" s="51">
        <v>1</v>
      </c>
      <c r="H27" s="51">
        <v>1</v>
      </c>
      <c r="I27" s="51">
        <v>1</v>
      </c>
      <c r="J27" s="51">
        <v>1</v>
      </c>
      <c r="K27" s="51">
        <v>1</v>
      </c>
      <c r="L27" s="51">
        <v>1</v>
      </c>
      <c r="M27" s="51">
        <v>1</v>
      </c>
      <c r="N27" s="51">
        <v>1</v>
      </c>
      <c r="O27" s="51">
        <v>1</v>
      </c>
      <c r="P27" s="51"/>
      <c r="Q27" s="51">
        <v>1</v>
      </c>
      <c r="R27" s="51">
        <v>1</v>
      </c>
      <c r="S27" s="51">
        <v>1</v>
      </c>
      <c r="T27" s="51">
        <v>1</v>
      </c>
      <c r="U27" s="51">
        <v>1</v>
      </c>
      <c r="V27" s="51">
        <v>1</v>
      </c>
      <c r="W27" s="51">
        <v>19</v>
      </c>
      <c r="X27" s="51">
        <v>0.95</v>
      </c>
      <c r="Y27" s="51" t="s">
        <v>445</v>
      </c>
      <c r="Z27" s="51" t="s">
        <v>354</v>
      </c>
      <c r="AA27" s="82"/>
    </row>
    <row r="28" spans="1:27">
      <c r="A28" s="86" t="s">
        <v>209</v>
      </c>
      <c r="B28" s="87" t="s">
        <v>210</v>
      </c>
      <c r="C28" s="51">
        <v>1</v>
      </c>
      <c r="D28" s="51">
        <v>1</v>
      </c>
      <c r="E28" s="51">
        <v>1</v>
      </c>
      <c r="F28" s="51">
        <v>1</v>
      </c>
      <c r="G28" s="51">
        <v>1</v>
      </c>
      <c r="H28" s="51">
        <v>1</v>
      </c>
      <c r="I28" s="51">
        <v>1</v>
      </c>
      <c r="J28" s="51">
        <v>1</v>
      </c>
      <c r="K28" s="51">
        <v>1</v>
      </c>
      <c r="L28" s="51">
        <v>1</v>
      </c>
      <c r="M28" s="51">
        <v>1</v>
      </c>
      <c r="N28" s="51">
        <v>1</v>
      </c>
      <c r="O28" s="51">
        <v>1</v>
      </c>
      <c r="P28" s="51"/>
      <c r="Q28" s="51">
        <v>1</v>
      </c>
      <c r="R28" s="51">
        <v>1</v>
      </c>
      <c r="S28" s="51">
        <v>1</v>
      </c>
      <c r="T28" s="51">
        <v>1</v>
      </c>
      <c r="U28" s="51">
        <v>1</v>
      </c>
      <c r="V28" s="51">
        <v>1</v>
      </c>
      <c r="W28" s="51">
        <v>19</v>
      </c>
      <c r="X28" s="51">
        <v>0.95</v>
      </c>
      <c r="Y28" s="51" t="s">
        <v>445</v>
      </c>
      <c r="Z28" s="51" t="s">
        <v>354</v>
      </c>
      <c r="AA28" s="82"/>
    </row>
    <row r="29" spans="1:27">
      <c r="A29" s="86" t="s">
        <v>227</v>
      </c>
      <c r="B29" s="87" t="s">
        <v>228</v>
      </c>
      <c r="C29" s="51"/>
      <c r="D29" s="51"/>
      <c r="E29" s="51">
        <v>1</v>
      </c>
      <c r="F29" s="51">
        <v>1</v>
      </c>
      <c r="G29" s="51">
        <v>1</v>
      </c>
      <c r="H29" s="51">
        <v>1</v>
      </c>
      <c r="I29" s="51"/>
      <c r="J29" s="51">
        <v>1</v>
      </c>
      <c r="K29" s="51">
        <v>1</v>
      </c>
      <c r="L29" s="51">
        <v>1</v>
      </c>
      <c r="M29" s="51">
        <v>1</v>
      </c>
      <c r="N29" s="51">
        <v>1</v>
      </c>
      <c r="O29" s="51">
        <v>1</v>
      </c>
      <c r="P29" s="51"/>
      <c r="Q29" s="51">
        <v>1</v>
      </c>
      <c r="R29" s="51"/>
      <c r="S29" s="51">
        <v>1</v>
      </c>
      <c r="T29" s="51">
        <v>1</v>
      </c>
      <c r="U29" s="51">
        <v>1</v>
      </c>
      <c r="V29" s="51">
        <v>1</v>
      </c>
      <c r="W29" s="51">
        <v>15</v>
      </c>
      <c r="X29" s="51">
        <v>0.75</v>
      </c>
      <c r="Y29" s="51" t="s">
        <v>445</v>
      </c>
      <c r="Z29" s="51" t="s">
        <v>354</v>
      </c>
      <c r="AA29" s="82"/>
    </row>
    <row r="30" spans="1:27">
      <c r="A30" s="86" t="s">
        <v>595</v>
      </c>
      <c r="B30" s="87" t="s">
        <v>596</v>
      </c>
      <c r="C30" s="51"/>
      <c r="D30" s="51"/>
      <c r="E30" s="51">
        <v>1</v>
      </c>
      <c r="F30" s="51">
        <v>1</v>
      </c>
      <c r="G30" s="51"/>
      <c r="H30" s="51">
        <v>1</v>
      </c>
      <c r="I30" s="51">
        <v>1</v>
      </c>
      <c r="J30" s="51">
        <v>1</v>
      </c>
      <c r="K30" s="51">
        <v>1</v>
      </c>
      <c r="L30" s="51">
        <v>1</v>
      </c>
      <c r="M30" s="51">
        <v>1</v>
      </c>
      <c r="N30" s="51">
        <v>1</v>
      </c>
      <c r="O30" s="51">
        <v>1</v>
      </c>
      <c r="P30" s="51">
        <v>1</v>
      </c>
      <c r="Q30" s="51">
        <v>1</v>
      </c>
      <c r="R30" s="51">
        <v>1</v>
      </c>
      <c r="S30" s="51">
        <v>1</v>
      </c>
      <c r="T30" s="51">
        <v>1</v>
      </c>
      <c r="U30" s="51">
        <v>1</v>
      </c>
      <c r="V30" s="51">
        <v>1</v>
      </c>
      <c r="W30" s="51">
        <v>17</v>
      </c>
      <c r="X30" s="51">
        <v>0.85</v>
      </c>
      <c r="Y30" s="51" t="s">
        <v>445</v>
      </c>
      <c r="Z30" s="51" t="s">
        <v>619</v>
      </c>
      <c r="AA30" s="82"/>
    </row>
    <row r="31" spans="1:27">
      <c r="A31" s="86" t="s">
        <v>173</v>
      </c>
      <c r="B31" s="87" t="s">
        <v>599</v>
      </c>
      <c r="C31" s="51">
        <v>1</v>
      </c>
      <c r="D31" s="51">
        <v>1</v>
      </c>
      <c r="E31" s="51">
        <v>1</v>
      </c>
      <c r="F31" s="51">
        <v>1</v>
      </c>
      <c r="G31" s="51">
        <v>1</v>
      </c>
      <c r="H31" s="51">
        <v>1</v>
      </c>
      <c r="I31" s="51"/>
      <c r="J31" s="51">
        <v>1</v>
      </c>
      <c r="K31" s="51">
        <v>1</v>
      </c>
      <c r="L31" s="51">
        <v>1</v>
      </c>
      <c r="M31" s="51">
        <v>1</v>
      </c>
      <c r="N31" s="51">
        <v>1</v>
      </c>
      <c r="O31" s="51">
        <v>1</v>
      </c>
      <c r="P31" s="51">
        <v>1</v>
      </c>
      <c r="Q31" s="51">
        <v>1</v>
      </c>
      <c r="R31" s="51">
        <v>1</v>
      </c>
      <c r="S31" s="51">
        <v>1</v>
      </c>
      <c r="T31" s="51">
        <v>1</v>
      </c>
      <c r="U31" s="51">
        <v>1</v>
      </c>
      <c r="V31" s="51">
        <v>1</v>
      </c>
      <c r="W31" s="51">
        <v>19</v>
      </c>
      <c r="X31" s="51">
        <v>0.95</v>
      </c>
      <c r="Y31" s="51" t="s">
        <v>445</v>
      </c>
      <c r="Z31" s="51" t="s">
        <v>619</v>
      </c>
      <c r="AA31" s="82"/>
    </row>
    <row r="32" spans="1:27">
      <c r="A32" s="86" t="s">
        <v>249</v>
      </c>
      <c r="B32" s="87" t="s">
        <v>250</v>
      </c>
      <c r="C32" s="51"/>
      <c r="D32" s="51"/>
      <c r="E32" s="51">
        <v>1</v>
      </c>
      <c r="F32" s="51">
        <v>1</v>
      </c>
      <c r="G32" s="51">
        <v>1</v>
      </c>
      <c r="H32" s="51">
        <v>1</v>
      </c>
      <c r="I32" s="51">
        <v>1</v>
      </c>
      <c r="J32" s="51">
        <v>1</v>
      </c>
      <c r="K32" s="51">
        <v>1</v>
      </c>
      <c r="L32" s="51">
        <v>1</v>
      </c>
      <c r="M32" s="51">
        <v>1</v>
      </c>
      <c r="N32" s="51">
        <v>1</v>
      </c>
      <c r="O32" s="51">
        <v>1</v>
      </c>
      <c r="P32" s="51"/>
      <c r="Q32" s="51">
        <v>1</v>
      </c>
      <c r="R32" s="51">
        <v>1</v>
      </c>
      <c r="S32" s="51">
        <v>1</v>
      </c>
      <c r="T32" s="51">
        <v>1</v>
      </c>
      <c r="U32" s="51">
        <v>1</v>
      </c>
      <c r="V32" s="51">
        <v>1</v>
      </c>
      <c r="W32" s="51">
        <v>17</v>
      </c>
      <c r="X32" s="51">
        <v>0.85</v>
      </c>
      <c r="Y32" s="51" t="s">
        <v>445</v>
      </c>
      <c r="Z32" s="51" t="s">
        <v>354</v>
      </c>
      <c r="AA32" s="82"/>
    </row>
    <row r="33" spans="1:27">
      <c r="A33" s="86" t="s">
        <v>256</v>
      </c>
      <c r="B33" s="87" t="s">
        <v>257</v>
      </c>
      <c r="C33" s="51"/>
      <c r="D33" s="51"/>
      <c r="E33" s="51">
        <v>1</v>
      </c>
      <c r="F33" s="51">
        <v>1</v>
      </c>
      <c r="G33" s="51"/>
      <c r="H33" s="51">
        <v>1</v>
      </c>
      <c r="I33" s="51"/>
      <c r="J33" s="51">
        <v>1</v>
      </c>
      <c r="K33" s="51">
        <v>1</v>
      </c>
      <c r="L33" s="51">
        <v>1</v>
      </c>
      <c r="M33" s="51">
        <v>1</v>
      </c>
      <c r="N33" s="51">
        <v>1</v>
      </c>
      <c r="O33" s="51">
        <v>1</v>
      </c>
      <c r="P33" s="51"/>
      <c r="Q33" s="51">
        <v>1</v>
      </c>
      <c r="R33" s="51"/>
      <c r="S33" s="51">
        <v>1</v>
      </c>
      <c r="T33" s="51">
        <v>1</v>
      </c>
      <c r="U33" s="51">
        <v>1</v>
      </c>
      <c r="V33" s="51">
        <v>1</v>
      </c>
      <c r="W33" s="51">
        <v>14</v>
      </c>
      <c r="X33" s="51">
        <v>0.7</v>
      </c>
      <c r="Y33" s="51" t="s">
        <v>445</v>
      </c>
      <c r="Z33" s="51" t="s">
        <v>354</v>
      </c>
      <c r="AA33" s="82"/>
    </row>
    <row r="34" spans="1:27">
      <c r="A34" s="86" t="s">
        <v>264</v>
      </c>
      <c r="B34" s="87" t="s">
        <v>265</v>
      </c>
      <c r="C34" s="51">
        <v>1</v>
      </c>
      <c r="D34" s="51">
        <v>1</v>
      </c>
      <c r="E34" s="51">
        <v>1</v>
      </c>
      <c r="F34" s="51">
        <v>1</v>
      </c>
      <c r="G34" s="51"/>
      <c r="H34" s="51">
        <v>1</v>
      </c>
      <c r="I34" s="51">
        <v>1</v>
      </c>
      <c r="J34" s="51">
        <v>1</v>
      </c>
      <c r="K34" s="51">
        <v>1</v>
      </c>
      <c r="L34" s="51">
        <v>1</v>
      </c>
      <c r="M34" s="51">
        <v>1</v>
      </c>
      <c r="N34" s="51">
        <v>1</v>
      </c>
      <c r="O34" s="51">
        <v>1</v>
      </c>
      <c r="P34" s="51">
        <v>1</v>
      </c>
      <c r="Q34" s="51">
        <v>1</v>
      </c>
      <c r="R34" s="51">
        <v>1</v>
      </c>
      <c r="S34" s="51">
        <v>1</v>
      </c>
      <c r="T34" s="51">
        <v>1</v>
      </c>
      <c r="U34" s="51">
        <v>1</v>
      </c>
      <c r="V34" s="51">
        <v>1</v>
      </c>
      <c r="W34" s="51">
        <v>19</v>
      </c>
      <c r="X34" s="51">
        <v>0.95</v>
      </c>
      <c r="Y34" s="51" t="s">
        <v>445</v>
      </c>
      <c r="Z34" s="51" t="s">
        <v>354</v>
      </c>
      <c r="AA34" s="82"/>
    </row>
    <row r="35" spans="1:27">
      <c r="A35" s="86" t="s">
        <v>209</v>
      </c>
      <c r="B35" s="87" t="s">
        <v>269</v>
      </c>
      <c r="C35" s="51"/>
      <c r="D35" s="51"/>
      <c r="E35" s="51">
        <v>1</v>
      </c>
      <c r="F35" s="51">
        <v>1</v>
      </c>
      <c r="G35" s="51">
        <v>1</v>
      </c>
      <c r="H35" s="51">
        <v>1</v>
      </c>
      <c r="I35" s="51">
        <v>1</v>
      </c>
      <c r="J35" s="51">
        <v>1</v>
      </c>
      <c r="K35" s="51">
        <v>1</v>
      </c>
      <c r="L35" s="51">
        <v>1</v>
      </c>
      <c r="M35" s="51">
        <v>1</v>
      </c>
      <c r="N35" s="51">
        <v>1</v>
      </c>
      <c r="O35" s="51">
        <v>1</v>
      </c>
      <c r="P35" s="51">
        <v>1</v>
      </c>
      <c r="Q35" s="51">
        <v>1</v>
      </c>
      <c r="R35" s="51">
        <v>1</v>
      </c>
      <c r="S35" s="51">
        <v>1</v>
      </c>
      <c r="T35" s="51">
        <v>1</v>
      </c>
      <c r="U35" s="51">
        <v>1</v>
      </c>
      <c r="V35" s="51">
        <v>1</v>
      </c>
      <c r="W35" s="51">
        <v>18</v>
      </c>
      <c r="X35" s="51">
        <v>0.9</v>
      </c>
      <c r="Y35" s="51" t="s">
        <v>445</v>
      </c>
      <c r="Z35" s="51" t="s">
        <v>354</v>
      </c>
      <c r="AA35" s="82"/>
    </row>
    <row r="36" spans="1:27">
      <c r="A36" s="86" t="s">
        <v>280</v>
      </c>
      <c r="B36" s="87" t="s">
        <v>281</v>
      </c>
      <c r="C36" s="51"/>
      <c r="D36" s="51">
        <v>1</v>
      </c>
      <c r="E36" s="51">
        <v>1</v>
      </c>
      <c r="F36" s="51">
        <v>1</v>
      </c>
      <c r="G36" s="51"/>
      <c r="H36" s="51">
        <v>1</v>
      </c>
      <c r="I36" s="51"/>
      <c r="J36" s="51">
        <v>1</v>
      </c>
      <c r="K36" s="51">
        <v>1</v>
      </c>
      <c r="L36" s="51">
        <v>1</v>
      </c>
      <c r="M36" s="51">
        <v>1</v>
      </c>
      <c r="N36" s="51"/>
      <c r="O36" s="51">
        <v>1</v>
      </c>
      <c r="P36" s="51"/>
      <c r="Q36" s="51">
        <v>1</v>
      </c>
      <c r="R36" s="51"/>
      <c r="S36" s="51">
        <v>1</v>
      </c>
      <c r="T36" s="51">
        <v>1</v>
      </c>
      <c r="U36" s="51">
        <v>1</v>
      </c>
      <c r="V36" s="51">
        <v>1</v>
      </c>
      <c r="W36" s="51">
        <v>14</v>
      </c>
      <c r="X36" s="51">
        <v>0.7</v>
      </c>
      <c r="Y36" s="51" t="s">
        <v>445</v>
      </c>
      <c r="Z36" s="51" t="s">
        <v>354</v>
      </c>
      <c r="AA36" s="82"/>
    </row>
    <row r="37" spans="1:27">
      <c r="A37" s="86" t="s">
        <v>290</v>
      </c>
      <c r="B37" s="87" t="s">
        <v>291</v>
      </c>
      <c r="C37" s="51"/>
      <c r="D37" s="51"/>
      <c r="E37" s="51">
        <v>1</v>
      </c>
      <c r="F37" s="51">
        <v>1</v>
      </c>
      <c r="G37" s="51"/>
      <c r="H37" s="51">
        <v>1</v>
      </c>
      <c r="I37" s="51">
        <v>1</v>
      </c>
      <c r="J37" s="51">
        <v>1</v>
      </c>
      <c r="K37" s="51">
        <v>1</v>
      </c>
      <c r="L37" s="51">
        <v>1</v>
      </c>
      <c r="M37" s="51">
        <v>1</v>
      </c>
      <c r="N37" s="51">
        <v>1</v>
      </c>
      <c r="O37" s="51">
        <v>1</v>
      </c>
      <c r="P37" s="51"/>
      <c r="Q37" s="51">
        <v>1</v>
      </c>
      <c r="R37" s="51">
        <v>1</v>
      </c>
      <c r="S37" s="51">
        <v>1</v>
      </c>
      <c r="T37" s="51">
        <v>1</v>
      </c>
      <c r="U37" s="51">
        <v>1</v>
      </c>
      <c r="V37" s="51">
        <v>1</v>
      </c>
      <c r="W37" s="51">
        <v>16</v>
      </c>
      <c r="X37" s="51">
        <v>0.8</v>
      </c>
      <c r="Y37" s="51" t="s">
        <v>445</v>
      </c>
      <c r="Z37" s="51" t="s">
        <v>354</v>
      </c>
      <c r="AA37" s="82"/>
    </row>
    <row r="38" spans="1:27">
      <c r="A38" s="86" t="s">
        <v>299</v>
      </c>
      <c r="B38" s="87" t="s">
        <v>300</v>
      </c>
      <c r="C38" s="51"/>
      <c r="D38" s="51">
        <v>1</v>
      </c>
      <c r="E38" s="51">
        <v>1</v>
      </c>
      <c r="F38" s="51">
        <v>1</v>
      </c>
      <c r="G38" s="51">
        <v>1</v>
      </c>
      <c r="H38" s="51">
        <v>1</v>
      </c>
      <c r="I38" s="51">
        <v>1</v>
      </c>
      <c r="J38" s="51">
        <v>1</v>
      </c>
      <c r="K38" s="51">
        <v>1</v>
      </c>
      <c r="L38" s="51">
        <v>1</v>
      </c>
      <c r="M38" s="51">
        <v>1</v>
      </c>
      <c r="N38" s="51">
        <v>1</v>
      </c>
      <c r="O38" s="51">
        <v>1</v>
      </c>
      <c r="P38" s="51"/>
      <c r="Q38" s="51">
        <v>1</v>
      </c>
      <c r="R38" s="51">
        <v>1</v>
      </c>
      <c r="S38" s="51">
        <v>1</v>
      </c>
      <c r="T38" s="51">
        <v>1</v>
      </c>
      <c r="U38" s="51">
        <v>1</v>
      </c>
      <c r="V38" s="51">
        <v>1</v>
      </c>
      <c r="W38" s="51">
        <v>18</v>
      </c>
      <c r="X38" s="51">
        <v>0.9</v>
      </c>
      <c r="Y38" s="51" t="s">
        <v>445</v>
      </c>
      <c r="Z38" s="51" t="s">
        <v>354</v>
      </c>
      <c r="AA38" s="82"/>
    </row>
    <row r="39" spans="1:27">
      <c r="A39" s="88" t="s">
        <v>307</v>
      </c>
      <c r="B39" s="89" t="s">
        <v>308</v>
      </c>
      <c r="C39" s="56"/>
      <c r="D39" s="56"/>
      <c r="E39" s="56">
        <v>1</v>
      </c>
      <c r="F39" s="56">
        <v>1</v>
      </c>
      <c r="G39" s="56"/>
      <c r="H39" s="56">
        <v>1</v>
      </c>
      <c r="I39" s="56"/>
      <c r="J39" s="56">
        <v>1</v>
      </c>
      <c r="K39" s="56">
        <v>1</v>
      </c>
      <c r="L39" s="56">
        <v>1</v>
      </c>
      <c r="M39" s="56">
        <v>1</v>
      </c>
      <c r="N39" s="56"/>
      <c r="O39" s="56">
        <v>1</v>
      </c>
      <c r="P39" s="56"/>
      <c r="Q39" s="56">
        <v>1</v>
      </c>
      <c r="R39" s="56"/>
      <c r="S39" s="56">
        <v>1</v>
      </c>
      <c r="T39" s="56">
        <v>1</v>
      </c>
      <c r="U39" s="56">
        <v>1</v>
      </c>
      <c r="V39" s="56">
        <v>1</v>
      </c>
      <c r="W39" s="56">
        <v>13</v>
      </c>
      <c r="X39" s="56">
        <v>0.65</v>
      </c>
      <c r="Y39" s="56" t="s">
        <v>445</v>
      </c>
      <c r="Z39" s="56" t="s">
        <v>354</v>
      </c>
      <c r="AA39" s="83"/>
    </row>
    <row r="40" spans="1:27" ht="24">
      <c r="A40" s="6" t="s">
        <v>620</v>
      </c>
      <c r="B40" s="8"/>
      <c r="C40" s="8">
        <v>12</v>
      </c>
      <c r="D40" s="8">
        <v>15</v>
      </c>
      <c r="E40" s="8">
        <v>31</v>
      </c>
      <c r="F40" s="8">
        <v>31</v>
      </c>
      <c r="G40" s="8">
        <v>16</v>
      </c>
      <c r="H40" s="8">
        <v>31</v>
      </c>
      <c r="I40" s="8">
        <v>23</v>
      </c>
      <c r="J40" s="8">
        <v>31</v>
      </c>
      <c r="K40" s="8">
        <v>31</v>
      </c>
      <c r="L40" s="8">
        <v>31</v>
      </c>
      <c r="M40" s="8">
        <v>31</v>
      </c>
      <c r="N40" s="8">
        <v>29</v>
      </c>
      <c r="O40" s="8">
        <v>28</v>
      </c>
      <c r="P40" s="8">
        <v>10</v>
      </c>
      <c r="Q40" s="8">
        <v>31</v>
      </c>
      <c r="R40" s="8">
        <v>22</v>
      </c>
      <c r="S40" s="8">
        <v>31</v>
      </c>
      <c r="T40" s="8">
        <v>31</v>
      </c>
      <c r="U40" s="8">
        <v>31</v>
      </c>
      <c r="V40" s="8">
        <v>31</v>
      </c>
      <c r="W40" s="8">
        <v>527</v>
      </c>
      <c r="X40" s="8">
        <v>0.84999999999999987</v>
      </c>
      <c r="Y40" s="8" t="s">
        <v>621</v>
      </c>
      <c r="Z40" s="8" t="s">
        <v>622</v>
      </c>
      <c r="AA4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2026-2027 Class Tracker</vt:lpstr>
      <vt:lpstr>2026-2027 Reward Tracker</vt:lpstr>
      <vt:lpstr>2026-2027 Badge Tracker</vt:lpstr>
      <vt:lpstr>Tracker Guide</vt:lpstr>
      <vt:lpstr>2025-2026 Attendance Archive</vt:lpstr>
      <vt:lpstr>2025-2026 Reward Archive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Coats</dc:creator>
  <cp:lastModifiedBy>Matthew Coats</cp:lastModifiedBy>
  <dcterms:created xsi:type="dcterms:W3CDTF">2026-07-17T20:22:09Z</dcterms:created>
  <dcterms:modified xsi:type="dcterms:W3CDTF">2026-07-17T20:37:54Z</dcterms:modified>
</cp:coreProperties>
</file>